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S\Post\UAA\Update\ACR22\PARS22\Tables\"/>
    </mc:Choice>
  </mc:AlternateContent>
  <xr:revisionPtr revIDLastSave="0" documentId="8_{72FD9399-F733-457E-A2FD-0E2E419A78DE}" xr6:coauthVersionLast="47" xr6:coauthVersionMax="47" xr10:uidLastSave="{00000000-0000-0000-0000-000000000000}"/>
  <bookViews>
    <workbookView xWindow="-108" yWindow="-108" windowWidth="30936" windowHeight="16896" tabRatio="734" activeTab="4" xr2:uid="{00000000-000D-0000-FFFF-FFFF00000000}"/>
  </bookViews>
  <sheets>
    <sheet name="Cover" sheetId="7" r:id="rId1"/>
    <sheet name="Table 2.1" sheetId="10" r:id="rId2"/>
    <sheet name="Table 2.2" sheetId="3" r:id="rId3"/>
    <sheet name="Table 2.3" sheetId="1" r:id="rId4"/>
    <sheet name="checksum" sheetId="6" r:id="rId5"/>
  </sheets>
  <externalReferences>
    <externalReference r:id="rId6"/>
  </externalReferences>
  <definedNames>
    <definedName name="_xlnm.Print_Area" localSheetId="1">'Table 2.1'!$A$1:$R$57</definedName>
    <definedName name="_xlnm.Print_Area" localSheetId="2">'Table 2.2'!$A$1:$F$41</definedName>
    <definedName name="_xlnm.Print_Area" localSheetId="3">'Table 2.3'!$A$1:$F$55</definedName>
    <definedName name="shapemap">[1]catmap!#REF!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0" l="1"/>
  <c r="Q16" i="10"/>
  <c r="Q14" i="10"/>
  <c r="E36" i="1" l="1"/>
  <c r="E37" i="1" s="1"/>
  <c r="C18" i="1"/>
  <c r="F21" i="1"/>
  <c r="F29" i="1"/>
  <c r="C29" i="3"/>
  <c r="C30" i="3"/>
  <c r="C28" i="3" l="1"/>
  <c r="C17" i="3"/>
  <c r="C40" i="1"/>
  <c r="F36" i="1"/>
  <c r="F37" i="1" s="1"/>
  <c r="C38" i="3"/>
  <c r="C16" i="3"/>
  <c r="C37" i="3"/>
  <c r="C36" i="3"/>
  <c r="C23" i="3"/>
  <c r="C17" i="1"/>
  <c r="C43" i="1"/>
  <c r="C35" i="3"/>
  <c r="D24" i="3"/>
  <c r="E18" i="3"/>
  <c r="F39" i="3"/>
  <c r="E44" i="1"/>
  <c r="E45" i="1" s="1"/>
  <c r="E21" i="1"/>
  <c r="E22" i="1" s="1"/>
  <c r="D44" i="1"/>
  <c r="D45" i="1" s="1"/>
  <c r="C42" i="1"/>
  <c r="C44" i="1" s="1"/>
  <c r="C27" i="3"/>
  <c r="C31" i="3" s="1"/>
  <c r="D31" i="3"/>
  <c r="F24" i="3"/>
  <c r="F50" i="1"/>
  <c r="D36" i="1"/>
  <c r="D37" i="1" s="1"/>
  <c r="C34" i="1"/>
  <c r="C15" i="3"/>
  <c r="D18" i="3"/>
  <c r="E39" i="3"/>
  <c r="C22" i="3"/>
  <c r="C41" i="1"/>
  <c r="F31" i="3"/>
  <c r="F22" i="1"/>
  <c r="C33" i="1"/>
  <c r="C35" i="1"/>
  <c r="F18" i="3"/>
  <c r="F44" i="1"/>
  <c r="F45" i="1" s="1"/>
  <c r="E29" i="1"/>
  <c r="E30" i="1" s="1"/>
  <c r="C34" i="3"/>
  <c r="D39" i="3"/>
  <c r="E51" i="1"/>
  <c r="C19" i="1"/>
  <c r="D21" i="1"/>
  <c r="D22" i="1" s="1"/>
  <c r="E31" i="3"/>
  <c r="F53" i="1"/>
  <c r="C20" i="1"/>
  <c r="C11" i="3"/>
  <c r="E12" i="3"/>
  <c r="C10" i="3"/>
  <c r="E50" i="1"/>
  <c r="C39" i="3" l="1"/>
  <c r="C18" i="3"/>
  <c r="D52" i="1"/>
  <c r="C27" i="1"/>
  <c r="D29" i="1"/>
  <c r="D30" i="1" s="1"/>
  <c r="F51" i="1"/>
  <c r="C26" i="1"/>
  <c r="E52" i="1"/>
  <c r="E13" i="1"/>
  <c r="E54" i="1" s="1"/>
  <c r="E55" i="1" s="1"/>
  <c r="F52" i="1"/>
  <c r="F13" i="1"/>
  <c r="F30" i="1"/>
  <c r="E53" i="1"/>
  <c r="C11" i="1"/>
  <c r="D13" i="1"/>
  <c r="C9" i="3"/>
  <c r="C12" i="3" s="1"/>
  <c r="E24" i="3"/>
  <c r="E41" i="3" s="1"/>
  <c r="C12" i="1"/>
  <c r="D53" i="1"/>
  <c r="F12" i="3"/>
  <c r="F41" i="3" s="1"/>
  <c r="C21" i="1"/>
  <c r="C22" i="1" s="1"/>
  <c r="D12" i="3"/>
  <c r="D41" i="3" s="1"/>
  <c r="C9" i="1"/>
  <c r="D50" i="1"/>
  <c r="C28" i="1"/>
  <c r="E14" i="1"/>
  <c r="E47" i="1" s="1"/>
  <c r="C36" i="1"/>
  <c r="C37" i="1" s="1"/>
  <c r="C25" i="1"/>
  <c r="C45" i="1"/>
  <c r="C10" i="1"/>
  <c r="C51" i="1" s="1"/>
  <c r="D51" i="1"/>
  <c r="C21" i="3"/>
  <c r="C24" i="3" s="1"/>
  <c r="C50" i="1" l="1"/>
  <c r="C14" i="1"/>
  <c r="D14" i="1"/>
  <c r="D47" i="1" s="1"/>
  <c r="D54" i="1"/>
  <c r="D55" i="1" s="1"/>
  <c r="C13" i="1"/>
  <c r="C52" i="1"/>
  <c r="E44" i="3"/>
  <c r="E58" i="1"/>
  <c r="C53" i="1"/>
  <c r="E34" i="10"/>
  <c r="F14" i="1"/>
  <c r="F47" i="1" s="1"/>
  <c r="F44" i="3" s="1"/>
  <c r="F54" i="1"/>
  <c r="F55" i="1" s="1"/>
  <c r="H25" i="10"/>
  <c r="C29" i="1"/>
  <c r="C30" i="1" s="1"/>
  <c r="N34" i="10"/>
  <c r="C41" i="3"/>
  <c r="E25" i="10" l="1"/>
  <c r="Q33" i="10"/>
  <c r="Q32" i="10"/>
  <c r="B34" i="10"/>
  <c r="D58" i="1"/>
  <c r="Q23" i="10"/>
  <c r="N13" i="10"/>
  <c r="F58" i="1"/>
  <c r="D44" i="3"/>
  <c r="H34" i="10"/>
  <c r="Q22" i="10"/>
  <c r="B25" i="10"/>
  <c r="N25" i="10"/>
  <c r="E13" i="10"/>
  <c r="Q24" i="10"/>
  <c r="H8" i="10"/>
  <c r="K40" i="10"/>
  <c r="C47" i="1"/>
  <c r="K34" i="10"/>
  <c r="K25" i="10"/>
  <c r="C54" i="1"/>
  <c r="C55" i="1" s="1"/>
  <c r="E39" i="10" l="1"/>
  <c r="E30" i="10"/>
  <c r="K8" i="10"/>
  <c r="C44" i="3"/>
  <c r="C58" i="1"/>
  <c r="E8" i="10"/>
  <c r="E35" i="10"/>
  <c r="F25" i="10" s="1"/>
  <c r="E15" i="10"/>
  <c r="B8" i="10"/>
  <c r="B13" i="10"/>
  <c r="K13" i="10"/>
  <c r="Q25" i="10"/>
  <c r="Q34" i="10"/>
  <c r="K41" i="10"/>
  <c r="N40" i="10"/>
  <c r="N15" i="10"/>
  <c r="E40" i="10"/>
  <c r="F28" i="10"/>
  <c r="N41" i="10"/>
  <c r="K39" i="10"/>
  <c r="K30" i="10"/>
  <c r="K35" i="10" s="1"/>
  <c r="N8" i="10"/>
  <c r="H13" i="10"/>
  <c r="E41" i="10"/>
  <c r="E42" i="10" s="1"/>
  <c r="F29" i="10"/>
  <c r="N39" i="10"/>
  <c r="N30" i="10"/>
  <c r="L33" i="10" l="1"/>
  <c r="L23" i="10"/>
  <c r="L32" i="10"/>
  <c r="L24" i="10"/>
  <c r="L22" i="10"/>
  <c r="L28" i="10"/>
  <c r="L34" i="10"/>
  <c r="L27" i="10"/>
  <c r="L25" i="10"/>
  <c r="L29" i="10"/>
  <c r="N9" i="10"/>
  <c r="K42" i="10"/>
  <c r="L39" i="10" s="1"/>
  <c r="F40" i="10"/>
  <c r="Q8" i="10"/>
  <c r="H40" i="10"/>
  <c r="N42" i="10"/>
  <c r="O39" i="10" s="1"/>
  <c r="N35" i="10"/>
  <c r="O30" i="10" s="1"/>
  <c r="Q13" i="10"/>
  <c r="B15" i="10"/>
  <c r="F32" i="10"/>
  <c r="F33" i="10"/>
  <c r="F23" i="10"/>
  <c r="F24" i="10"/>
  <c r="F34" i="10"/>
  <c r="F22" i="10"/>
  <c r="H30" i="10"/>
  <c r="H39" i="10"/>
  <c r="F27" i="10"/>
  <c r="E9" i="10"/>
  <c r="E10" i="10" s="1"/>
  <c r="F30" i="10"/>
  <c r="F41" i="10"/>
  <c r="E47" i="10"/>
  <c r="E46" i="10"/>
  <c r="F39" i="10"/>
  <c r="O41" i="10"/>
  <c r="H15" i="10"/>
  <c r="K9" i="10"/>
  <c r="L30" i="10"/>
  <c r="K15" i="10"/>
  <c r="H41" i="10"/>
  <c r="L41" i="10" l="1"/>
  <c r="F35" i="10"/>
  <c r="F42" i="10"/>
  <c r="E17" i="10"/>
  <c r="F10" i="10" s="1"/>
  <c r="H9" i="10"/>
  <c r="H10" i="10" s="1"/>
  <c r="H35" i="10"/>
  <c r="I30" i="10" s="1"/>
  <c r="Q15" i="10"/>
  <c r="O40" i="10"/>
  <c r="O42" i="10" s="1"/>
  <c r="N47" i="10"/>
  <c r="N46" i="10"/>
  <c r="K46" i="10"/>
  <c r="K47" i="10"/>
  <c r="L40" i="10"/>
  <c r="L42" i="10" s="1"/>
  <c r="F9" i="10"/>
  <c r="Q27" i="10"/>
  <c r="B30" i="10"/>
  <c r="B39" i="10"/>
  <c r="H42" i="10"/>
  <c r="I39" i="10" s="1"/>
  <c r="Q28" i="10"/>
  <c r="B40" i="10"/>
  <c r="N10" i="10"/>
  <c r="N17" i="10" s="1"/>
  <c r="O9" i="10" s="1"/>
  <c r="Q29" i="10"/>
  <c r="B41" i="10"/>
  <c r="K10" i="10"/>
  <c r="O32" i="10"/>
  <c r="O33" i="10"/>
  <c r="O22" i="10"/>
  <c r="O24" i="10"/>
  <c r="O34" i="10"/>
  <c r="O23" i="10"/>
  <c r="O27" i="10"/>
  <c r="O28" i="10"/>
  <c r="O29" i="10"/>
  <c r="O25" i="10"/>
  <c r="L35" i="10"/>
  <c r="O35" i="10" l="1"/>
  <c r="Q41" i="10"/>
  <c r="Q30" i="10"/>
  <c r="Q35" i="10" s="1"/>
  <c r="R27" i="10" s="1"/>
  <c r="R28" i="10"/>
  <c r="I41" i="10"/>
  <c r="H46" i="10"/>
  <c r="H47" i="10"/>
  <c r="H17" i="10"/>
  <c r="I10" i="10" s="1"/>
  <c r="R29" i="10"/>
  <c r="I40" i="10"/>
  <c r="B42" i="10"/>
  <c r="C41" i="10" s="1"/>
  <c r="Q39" i="10"/>
  <c r="O10" i="10"/>
  <c r="O14" i="10"/>
  <c r="O16" i="10"/>
  <c r="O11" i="10"/>
  <c r="O13" i="10"/>
  <c r="O15" i="10"/>
  <c r="O8" i="10"/>
  <c r="Q40" i="10"/>
  <c r="C40" i="10"/>
  <c r="F8" i="10"/>
  <c r="F16" i="10"/>
  <c r="F14" i="10"/>
  <c r="F11" i="10"/>
  <c r="F13" i="10"/>
  <c r="F15" i="10"/>
  <c r="K17" i="10"/>
  <c r="L10" i="10" s="1"/>
  <c r="B9" i="10"/>
  <c r="B35" i="10"/>
  <c r="I22" i="10"/>
  <c r="I23" i="10"/>
  <c r="I24" i="10"/>
  <c r="I32" i="10"/>
  <c r="I25" i="10"/>
  <c r="I33" i="10"/>
  <c r="I34" i="10"/>
  <c r="I27" i="10"/>
  <c r="I28" i="10"/>
  <c r="I29" i="10"/>
  <c r="I35" i="10" l="1"/>
  <c r="F17" i="10"/>
  <c r="I42" i="10"/>
  <c r="Q9" i="10"/>
  <c r="B10" i="10"/>
  <c r="O17" i="10"/>
  <c r="R45" i="10"/>
  <c r="S45" i="10"/>
  <c r="E45" i="3"/>
  <c r="E59" i="1"/>
  <c r="R30" i="10"/>
  <c r="R24" i="10"/>
  <c r="R23" i="10"/>
  <c r="R22" i="10"/>
  <c r="R33" i="10"/>
  <c r="R32" i="10"/>
  <c r="R34" i="10"/>
  <c r="R25" i="10"/>
  <c r="L11" i="10"/>
  <c r="L14" i="10"/>
  <c r="L16" i="10"/>
  <c r="L8" i="10"/>
  <c r="L13" i="10"/>
  <c r="L9" i="10"/>
  <c r="L15" i="10"/>
  <c r="C30" i="10"/>
  <c r="C33" i="10"/>
  <c r="C23" i="10"/>
  <c r="C24" i="10"/>
  <c r="C32" i="10"/>
  <c r="C22" i="10"/>
  <c r="C25" i="10"/>
  <c r="C34" i="10"/>
  <c r="C27" i="10"/>
  <c r="C29" i="10"/>
  <c r="C28" i="10"/>
  <c r="S44" i="10"/>
  <c r="Q42" i="10"/>
  <c r="R40" i="10" s="1"/>
  <c r="R44" i="10"/>
  <c r="D45" i="3"/>
  <c r="D59" i="1"/>
  <c r="I9" i="10"/>
  <c r="I16" i="10"/>
  <c r="I11" i="10"/>
  <c r="I14" i="10"/>
  <c r="I8" i="10"/>
  <c r="I13" i="10"/>
  <c r="I15" i="10"/>
  <c r="C39" i="10"/>
  <c r="C42" i="10" s="1"/>
  <c r="B46" i="10"/>
  <c r="B47" i="10"/>
  <c r="S46" i="10"/>
  <c r="R46" i="10"/>
  <c r="R41" i="10"/>
  <c r="F45" i="3"/>
  <c r="F59" i="1"/>
  <c r="R35" i="10" l="1"/>
  <c r="I17" i="10"/>
  <c r="L17" i="10"/>
  <c r="B17" i="10"/>
  <c r="C10" i="10" s="1"/>
  <c r="Q10" i="10"/>
  <c r="R39" i="10"/>
  <c r="R42" i="10" s="1"/>
  <c r="Q47" i="10"/>
  <c r="Q46" i="10"/>
  <c r="D6" i="6" s="1"/>
  <c r="C45" i="3"/>
  <c r="D7" i="6" s="1"/>
  <c r="C59" i="1"/>
  <c r="D8" i="6" s="1"/>
  <c r="C35" i="10"/>
  <c r="Q17" i="10" l="1"/>
  <c r="R10" i="10" s="1"/>
  <c r="C9" i="10"/>
  <c r="C14" i="10"/>
  <c r="C11" i="10"/>
  <c r="C16" i="10"/>
  <c r="C8" i="10"/>
  <c r="C13" i="10"/>
  <c r="C15" i="10"/>
  <c r="C17" i="10" l="1"/>
  <c r="R11" i="10"/>
  <c r="R14" i="10"/>
  <c r="R16" i="10"/>
  <c r="R8" i="10"/>
  <c r="R13" i="10"/>
  <c r="R15" i="10"/>
  <c r="R9" i="10"/>
  <c r="R17" i="10" l="1"/>
</calcChain>
</file>

<file path=xl/sharedStrings.xml><?xml version="1.0" encoding="utf-8"?>
<sst xmlns="http://schemas.openxmlformats.org/spreadsheetml/2006/main" count="207" uniqueCount="73">
  <si>
    <t>(Volume Reported in Millions)</t>
  </si>
  <si>
    <t>Volume</t>
  </si>
  <si>
    <t>Percent</t>
  </si>
  <si>
    <t>Forwarded</t>
  </si>
  <si>
    <t>Returned to Sender</t>
  </si>
  <si>
    <t>First-Class Mail</t>
  </si>
  <si>
    <t>Letters/Cards</t>
  </si>
  <si>
    <t>Flats</t>
  </si>
  <si>
    <t>Total</t>
  </si>
  <si>
    <t>Periodicals</t>
  </si>
  <si>
    <t>Package Services</t>
  </si>
  <si>
    <t>Other Classes</t>
  </si>
  <si>
    <t>Mach. Parcels</t>
  </si>
  <si>
    <t>Nonmach. Parcels</t>
  </si>
  <si>
    <t>Total Parcels</t>
  </si>
  <si>
    <t>Grand Total</t>
  </si>
  <si>
    <t>Single-Piece</t>
  </si>
  <si>
    <t>Presorted</t>
  </si>
  <si>
    <t>Automation</t>
  </si>
  <si>
    <t>Carrier Route</t>
  </si>
  <si>
    <t>ECR</t>
  </si>
  <si>
    <t>Parcel Post</t>
  </si>
  <si>
    <t>Parcel Select</t>
  </si>
  <si>
    <t>BPM</t>
  </si>
  <si>
    <t>Media/Library</t>
  </si>
  <si>
    <t>International</t>
  </si>
  <si>
    <t>Priority</t>
  </si>
  <si>
    <t>USPS</t>
  </si>
  <si>
    <t>Free</t>
  </si>
  <si>
    <t>Express</t>
  </si>
  <si>
    <t>First Class</t>
  </si>
  <si>
    <t>Standard</t>
  </si>
  <si>
    <t>checks ---&gt;</t>
  </si>
  <si>
    <t>Table</t>
  </si>
  <si>
    <t>checksum</t>
  </si>
  <si>
    <t>UAA Volume Tables</t>
  </si>
  <si>
    <t>Table 2.2</t>
  </si>
  <si>
    <t>Table 2.3</t>
  </si>
  <si>
    <t>Notes:</t>
  </si>
  <si>
    <t>Wasted</t>
  </si>
  <si>
    <t>Final Disposition</t>
  </si>
  <si>
    <t>Sent to Nixie Unit</t>
  </si>
  <si>
    <t>Sent to CFS - Active COAs</t>
  </si>
  <si>
    <t>check ---&gt;</t>
  </si>
  <si>
    <t>Wasted (2)</t>
  </si>
  <si>
    <t>Wasted (4)</t>
  </si>
  <si>
    <t>Returned to Sender (5)</t>
  </si>
  <si>
    <t>(2) Postal Service regulations allow Standard Mail and some types of Package Services to be wasted at the delivery unit.</t>
  </si>
  <si>
    <t>Hand Forwarded</t>
  </si>
  <si>
    <t>Disposition at Delivery Unit (1)</t>
  </si>
  <si>
    <t>ACS (6)</t>
  </si>
  <si>
    <t>Non-ACS (6)</t>
  </si>
  <si>
    <t>Active COAs - ACS (6)</t>
  </si>
  <si>
    <t>Active COAs - Non-ACS (6)</t>
  </si>
  <si>
    <t>ACS Nixie (6)</t>
  </si>
  <si>
    <t>(6) ACS stands for "Address Change Service," the electronic notice address correction system.</t>
  </si>
  <si>
    <t>Standard Mail</t>
  </si>
  <si>
    <t>All Classes</t>
  </si>
  <si>
    <t>PARS Environment</t>
  </si>
  <si>
    <t>Returned</t>
  </si>
  <si>
    <t>Final Disposition of Volume (Millions) of UAA Mail</t>
  </si>
  <si>
    <t>Table 2.1</t>
  </si>
  <si>
    <t xml:space="preserve">(4) Postal Service regulations allow all classes of mail to be wasted at the CFS unit or CIOSS based on the ancillary service endorsement, age of COA, </t>
  </si>
  <si>
    <t xml:space="preserve">     and Address Change Service (ACS) option.</t>
  </si>
  <si>
    <t>(5) Address Change Service (ACS) nixie pieces with the "Address Service Requested" ancillary endorsement are returned to sender.  All other ACS nixie pieces</t>
  </si>
  <si>
    <t xml:space="preserve">     are wasted at the CFS unit or CIOSS.</t>
  </si>
  <si>
    <t>Disposition at CFS Unit or CIOSS (3)</t>
  </si>
  <si>
    <t>FY  22</t>
  </si>
  <si>
    <t>Disposition of Volume of UAA Mail by Class of Mail and Location -- FY 22</t>
  </si>
  <si>
    <t>By Class of Mail / Rate Category  -- FY 22</t>
  </si>
  <si>
    <t>By Class of Mail / Shape  -- FY 22</t>
  </si>
  <si>
    <t>(1) Volumes by disposition are developed from the delivery unit route survey, rolled forward to FY 22.</t>
  </si>
  <si>
    <t>(3) Volume levels are developed from the delivery unit route survey, rolled forward to FY 22. Disposition detail is developed from the CFS Path Model.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</si>
</sst>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00"/>
    <numFmt numFmtId="165" formatCode="0.0%"/>
    <numFmt numFmtId="166" formatCode="#,##0.0"/>
    <numFmt numFmtId="167" formatCode="#,##0.00000"/>
    <numFmt numFmtId="168" formatCode="#,##0.0000000"/>
    <numFmt numFmtId="169" formatCode="&quot;$&quot;#,##0.0;\(&quot;$&quot;#,##0.0\)"/>
    <numFmt numFmtId="170" formatCode="#,##0.00000000"/>
    <numFmt numFmtId="171" formatCode="#,##0.000000000"/>
    <numFmt numFmtId="172" formatCode="#,##0.0000000000"/>
    <numFmt numFmtId="173" formatCode="0.00000"/>
    <numFmt numFmtId="174" formatCode="0.000000"/>
  </numFmts>
  <fonts count="9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1" applyBorder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0" xfId="0" applyBorder="1"/>
    <xf numFmtId="0" fontId="5" fillId="0" borderId="0" xfId="0" applyFont="1" applyBorder="1"/>
    <xf numFmtId="166" fontId="0" fillId="0" borderId="2" xfId="0" applyNumberFormat="1" applyFill="1" applyBorder="1"/>
    <xf numFmtId="166" fontId="0" fillId="0" borderId="2" xfId="0" applyNumberFormat="1" applyBorder="1"/>
    <xf numFmtId="166" fontId="0" fillId="0" borderId="3" xfId="0" applyNumberFormat="1" applyFill="1" applyBorder="1"/>
    <xf numFmtId="166" fontId="0" fillId="0" borderId="3" xfId="0" applyNumberFormat="1" applyBorder="1"/>
    <xf numFmtId="166" fontId="0" fillId="0" borderId="4" xfId="0" applyNumberFormat="1" applyBorder="1"/>
    <xf numFmtId="0" fontId="4" fillId="0" borderId="0" xfId="0" applyFont="1" applyFill="1" applyBorder="1" applyAlignment="1">
      <alignment horizontal="right"/>
    </xf>
    <xf numFmtId="166" fontId="0" fillId="0" borderId="4" xfId="0" applyNumberFormat="1" applyFill="1" applyBorder="1"/>
    <xf numFmtId="166" fontId="0" fillId="0" borderId="0" xfId="0" applyNumberFormat="1" applyFill="1" applyBorder="1"/>
    <xf numFmtId="166" fontId="0" fillId="0" borderId="0" xfId="0" applyNumberFormat="1" applyBorder="1"/>
    <xf numFmtId="0" fontId="4" fillId="0" borderId="0" xfId="0" applyFont="1" applyBorder="1" applyAlignment="1">
      <alignment horizontal="right"/>
    </xf>
    <xf numFmtId="166" fontId="0" fillId="0" borderId="5" xfId="0" applyNumberFormat="1" applyBorder="1"/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0" fillId="0" borderId="0" xfId="0" applyBorder="1" applyAlignment="1">
      <alignment horizontal="centerContinuous"/>
    </xf>
    <xf numFmtId="0" fontId="5" fillId="0" borderId="0" xfId="0" applyFont="1" applyFill="1" applyBorder="1"/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centerContinuous"/>
    </xf>
    <xf numFmtId="0" fontId="5" fillId="0" borderId="0" xfId="0" applyFont="1"/>
    <xf numFmtId="164" fontId="5" fillId="0" borderId="0" xfId="0" applyNumberFormat="1" applyFont="1" applyBorder="1"/>
    <xf numFmtId="10" fontId="5" fillId="0" borderId="0" xfId="0" applyNumberFormat="1" applyFont="1" applyBorder="1"/>
    <xf numFmtId="164" fontId="5" fillId="0" borderId="0" xfId="0" applyNumberFormat="1" applyFont="1" applyBorder="1" applyAlignment="1"/>
    <xf numFmtId="0" fontId="5" fillId="0" borderId="0" xfId="0" applyFont="1" applyBorder="1" applyAlignment="1"/>
    <xf numFmtId="10" fontId="5" fillId="0" borderId="0" xfId="0" applyNumberFormat="1" applyFont="1" applyBorder="1" applyAlignment="1"/>
    <xf numFmtId="10" fontId="5" fillId="0" borderId="0" xfId="0" applyNumberFormat="1" applyFont="1" applyBorder="1" applyAlignment="1">
      <alignment horizontal="center"/>
    </xf>
    <xf numFmtId="0" fontId="6" fillId="0" borderId="0" xfId="0" applyFont="1"/>
    <xf numFmtId="166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/>
    <xf numFmtId="164" fontId="5" fillId="0" borderId="0" xfId="0" applyNumberFormat="1" applyFont="1"/>
    <xf numFmtId="10" fontId="5" fillId="0" borderId="0" xfId="0" applyNumberFormat="1" applyFont="1"/>
    <xf numFmtId="164" fontId="5" fillId="0" borderId="0" xfId="0" applyNumberFormat="1" applyFont="1" applyAlignment="1"/>
    <xf numFmtId="0" fontId="5" fillId="0" borderId="0" xfId="0" applyFont="1" applyAlignment="1"/>
    <xf numFmtId="10" fontId="5" fillId="0" borderId="0" xfId="0" applyNumberFormat="1" applyFont="1" applyAlignment="1"/>
    <xf numFmtId="164" fontId="2" fillId="0" borderId="0" xfId="0" applyNumberFormat="1" applyFont="1" applyBorder="1" applyAlignment="1">
      <alignment horizontal="centerContinuous"/>
    </xf>
    <xf numFmtId="10" fontId="2" fillId="0" borderId="0" xfId="0" applyNumberFormat="1" applyFont="1" applyBorder="1" applyAlignment="1">
      <alignment horizontal="centerContinuous"/>
    </xf>
    <xf numFmtId="164" fontId="5" fillId="0" borderId="1" xfId="0" applyNumberFormat="1" applyFont="1" applyBorder="1" applyAlignment="1">
      <alignment horizontal="right"/>
    </xf>
    <xf numFmtId="10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0" xfId="0" applyFont="1" applyFill="1" applyBorder="1" applyAlignment="1">
      <alignment horizontal="right"/>
    </xf>
    <xf numFmtId="167" fontId="0" fillId="2" borderId="0" xfId="0" applyNumberFormat="1" applyFill="1" applyBorder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/>
    <xf numFmtId="168" fontId="0" fillId="2" borderId="7" xfId="0" applyNumberFormat="1" applyFill="1" applyBorder="1"/>
    <xf numFmtId="0" fontId="0" fillId="0" borderId="4" xfId="0" applyBorder="1"/>
    <xf numFmtId="168" fontId="0" fillId="2" borderId="8" xfId="0" applyNumberFormat="1" applyFill="1" applyBorder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center" vertical="center"/>
    </xf>
    <xf numFmtId="0" fontId="5" fillId="0" borderId="1" xfId="0" applyFont="1" applyBorder="1" applyAlignment="1"/>
    <xf numFmtId="164" fontId="5" fillId="0" borderId="1" xfId="0" applyNumberFormat="1" applyFont="1" applyBorder="1"/>
    <xf numFmtId="0" fontId="5" fillId="0" borderId="0" xfId="0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5" fillId="0" borderId="0" xfId="0" quotePrefix="1" applyFont="1" applyAlignment="1">
      <alignment vertical="center"/>
    </xf>
    <xf numFmtId="0" fontId="5" fillId="0" borderId="0" xfId="0" quotePrefix="1" applyFont="1" applyBorder="1" applyAlignment="1">
      <alignment horizontal="left"/>
    </xf>
    <xf numFmtId="0" fontId="5" fillId="0" borderId="0" xfId="0" applyFont="1" applyBorder="1" applyAlignment="1">
      <alignment horizontal="left" indent="3"/>
    </xf>
    <xf numFmtId="0" fontId="5" fillId="0" borderId="0" xfId="0" quotePrefix="1" applyFont="1" applyBorder="1" applyAlignment="1">
      <alignment horizontal="left" indent="3"/>
    </xf>
    <xf numFmtId="0" fontId="6" fillId="0" borderId="0" xfId="0" quotePrefix="1" applyFont="1" applyBorder="1" applyAlignment="1">
      <alignment horizontal="left"/>
    </xf>
    <xf numFmtId="166" fontId="5" fillId="0" borderId="0" xfId="0" applyNumberFormat="1" applyFont="1" applyBorder="1" applyAlignment="1"/>
    <xf numFmtId="166" fontId="5" fillId="0" borderId="0" xfId="0" applyNumberFormat="1" applyFont="1" applyBorder="1" applyAlignment="1">
      <alignment horizontal="centerContinuous"/>
    </xf>
    <xf numFmtId="166" fontId="5" fillId="0" borderId="0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right"/>
    </xf>
    <xf numFmtId="166" fontId="5" fillId="0" borderId="1" xfId="0" applyNumberFormat="1" applyFont="1" applyBorder="1"/>
    <xf numFmtId="174" fontId="5" fillId="2" borderId="0" xfId="0" applyNumberFormat="1" applyFont="1" applyFill="1"/>
    <xf numFmtId="9" fontId="5" fillId="0" borderId="0" xfId="7" applyFont="1" applyBorder="1" applyAlignment="1">
      <alignment horizontal="right"/>
    </xf>
    <xf numFmtId="9" fontId="5" fillId="0" borderId="0" xfId="7" applyFont="1" applyBorder="1"/>
    <xf numFmtId="0" fontId="4" fillId="0" borderId="0" xfId="0" quotePrefix="1" applyFont="1" applyBorder="1" applyAlignment="1">
      <alignment horizontal="left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166" fontId="0" fillId="0" borderId="9" xfId="0" applyNumberFormat="1" applyFill="1" applyBorder="1"/>
    <xf numFmtId="173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164" fontId="5" fillId="0" borderId="0" xfId="0" applyNumberFormat="1" applyFont="1" applyFill="1"/>
    <xf numFmtId="10" fontId="5" fillId="0" borderId="0" xfId="0" applyNumberFormat="1" applyFont="1" applyFill="1"/>
    <xf numFmtId="10" fontId="5" fillId="0" borderId="0" xfId="0" applyNumberFormat="1" applyFont="1" applyFill="1" applyAlignment="1"/>
    <xf numFmtId="0" fontId="4" fillId="0" borderId="2" xfId="0" applyFont="1" applyBorder="1" applyAlignment="1">
      <alignment horizontal="center"/>
    </xf>
    <xf numFmtId="0" fontId="0" fillId="0" borderId="0" xfId="0" quotePrefix="1" applyAlignment="1">
      <alignment horizontal="left"/>
    </xf>
    <xf numFmtId="0" fontId="4" fillId="0" borderId="0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2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6" fontId="0" fillId="0" borderId="10" xfId="0" applyNumberFormat="1" applyBorder="1"/>
    <xf numFmtId="166" fontId="0" fillId="0" borderId="12" xfId="0" applyNumberFormat="1" applyBorder="1"/>
    <xf numFmtId="166" fontId="0" fillId="0" borderId="11" xfId="0" applyNumberFormat="1" applyBorder="1"/>
    <xf numFmtId="166" fontId="0" fillId="0" borderId="12" xfId="0" applyNumberFormat="1" applyFill="1" applyBorder="1"/>
    <xf numFmtId="166" fontId="0" fillId="0" borderId="11" xfId="0" applyNumberFormat="1" applyFill="1" applyBorder="1"/>
    <xf numFmtId="166" fontId="0" fillId="0" borderId="13" xfId="0" applyNumberFormat="1" applyFill="1" applyBorder="1"/>
    <xf numFmtId="166" fontId="0" fillId="0" borderId="10" xfId="0" applyNumberFormat="1" applyFill="1" applyBorder="1"/>
    <xf numFmtId="3" fontId="0" fillId="0" borderId="0" xfId="0" applyNumberFormat="1" applyBorder="1"/>
    <xf numFmtId="165" fontId="0" fillId="0" borderId="0" xfId="7" applyNumberFormat="1" applyFont="1" applyBorder="1"/>
    <xf numFmtId="0" fontId="0" fillId="0" borderId="0" xfId="0" applyFill="1"/>
    <xf numFmtId="10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8">
    <cellStyle name="ac" xfId="1" xr:uid="{00000000-0005-0000-0000-000000000000}"/>
    <cellStyle name="Milliers [0]_EDYAN" xfId="2" xr:uid="{00000000-0005-0000-0000-000001000000}"/>
    <cellStyle name="Milliers_EDYAN" xfId="3" xr:uid="{00000000-0005-0000-0000-000002000000}"/>
    <cellStyle name="Monétaire [0]_EDYAN" xfId="4" xr:uid="{00000000-0005-0000-0000-000003000000}"/>
    <cellStyle name="Monétaire_EDYAN" xfId="5" xr:uid="{00000000-0005-0000-0000-000004000000}"/>
    <cellStyle name="Normal" xfId="0" builtinId="0"/>
    <cellStyle name="Normal - Style1" xfId="6" xr:uid="{00000000-0005-0000-0000-000006000000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AA\Results\aqdat\aqvol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map"/>
      <sheetName val="maps"/>
      <sheetName val="pkrcntls"/>
      <sheetName val="uaacntls"/>
      <sheetName val="checkcntls"/>
      <sheetName val="aqdat"/>
      <sheetName val="bundles"/>
      <sheetName val="aqpivs"/>
      <sheetName val="ndpivs"/>
      <sheetName val="ndtab"/>
      <sheetName val="NDTab1"/>
      <sheetName val="NDTab2"/>
      <sheetName val="units"/>
      <sheetName val="aqcost"/>
      <sheetName val="aqcost2"/>
      <sheetName val="check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9:H11"/>
  <sheetViews>
    <sheetView zoomScale="70" workbookViewId="0"/>
  </sheetViews>
  <sheetFormatPr defaultRowHeight="13.2" x14ac:dyDescent="0.25"/>
  <sheetData>
    <row r="9" spans="1:8" ht="17.399999999999999" x14ac:dyDescent="0.3">
      <c r="A9" s="49" t="s">
        <v>35</v>
      </c>
      <c r="B9" s="48"/>
      <c r="C9" s="48"/>
      <c r="D9" s="48"/>
      <c r="E9" s="48"/>
      <c r="F9" s="48"/>
      <c r="G9" s="48"/>
      <c r="H9" s="48"/>
    </row>
    <row r="10" spans="1:8" ht="17.399999999999999" x14ac:dyDescent="0.3">
      <c r="A10" s="49" t="s">
        <v>58</v>
      </c>
      <c r="B10" s="48"/>
      <c r="C10" s="48"/>
      <c r="D10" s="48"/>
      <c r="E10" s="48"/>
      <c r="F10" s="48"/>
      <c r="G10" s="48"/>
      <c r="H10" s="48"/>
    </row>
    <row r="11" spans="1:8" ht="17.399999999999999" x14ac:dyDescent="0.3">
      <c r="A11" s="49" t="s">
        <v>67</v>
      </c>
      <c r="B11" s="48"/>
      <c r="C11" s="48"/>
      <c r="D11" s="48"/>
      <c r="E11" s="48"/>
      <c r="F11" s="48"/>
      <c r="G11" s="48"/>
      <c r="H11" s="48"/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S57"/>
  <sheetViews>
    <sheetView zoomScale="70" zoomScaleNormal="70" workbookViewId="0">
      <selection activeCell="B28" sqref="B28"/>
    </sheetView>
  </sheetViews>
  <sheetFormatPr defaultColWidth="9.109375" defaultRowHeight="13.2" x14ac:dyDescent="0.25"/>
  <cols>
    <col min="1" max="1" width="32.5546875" style="39" customWidth="1"/>
    <col min="2" max="2" width="9.33203125" style="36" customWidth="1"/>
    <col min="3" max="3" width="8.6640625" style="37" bestFit="1" customWidth="1"/>
    <col min="4" max="4" width="1.44140625" style="37" customWidth="1"/>
    <col min="5" max="5" width="9.33203125" style="36" customWidth="1"/>
    <col min="6" max="6" width="8.6640625" style="37" bestFit="1" customWidth="1"/>
    <col min="7" max="7" width="1.44140625" style="37" customWidth="1"/>
    <col min="8" max="8" width="9.33203125" style="38" customWidth="1"/>
    <col min="9" max="9" width="8.6640625" style="40" bestFit="1" customWidth="1"/>
    <col min="10" max="10" width="1.44140625" style="40" customWidth="1"/>
    <col min="11" max="11" width="9.33203125" style="38" customWidth="1"/>
    <col min="12" max="12" width="8.33203125" style="40" customWidth="1"/>
    <col min="13" max="13" width="1.44140625" style="37" customWidth="1"/>
    <col min="14" max="14" width="9.33203125" style="36" customWidth="1"/>
    <col min="15" max="15" width="8.6640625" style="37" bestFit="1" customWidth="1"/>
    <col min="16" max="16" width="1.44140625" style="26" customWidth="1"/>
    <col min="17" max="17" width="9.33203125" style="26" customWidth="1"/>
    <col min="18" max="16384" width="9.109375" style="26"/>
  </cols>
  <sheetData>
    <row r="1" spans="1:18" ht="17.399999999999999" x14ac:dyDescent="0.3">
      <c r="A1" s="1" t="s">
        <v>61</v>
      </c>
      <c r="B1" s="41"/>
      <c r="C1" s="42"/>
      <c r="D1" s="42"/>
      <c r="E1" s="41"/>
      <c r="F1" s="42"/>
      <c r="G1" s="42"/>
      <c r="H1" s="41"/>
      <c r="I1" s="42"/>
      <c r="J1" s="42"/>
      <c r="K1" s="41"/>
      <c r="L1" s="42"/>
      <c r="M1" s="42"/>
      <c r="N1" s="41"/>
      <c r="O1" s="42"/>
      <c r="P1" s="1"/>
      <c r="Q1" s="1"/>
      <c r="R1" s="1"/>
    </row>
    <row r="2" spans="1:18" ht="18" customHeight="1" x14ac:dyDescent="0.3">
      <c r="A2" s="1" t="s">
        <v>68</v>
      </c>
      <c r="B2" s="41"/>
      <c r="C2" s="42"/>
      <c r="D2" s="42"/>
      <c r="E2" s="41"/>
      <c r="F2" s="42"/>
      <c r="G2" s="42"/>
      <c r="H2" s="41"/>
      <c r="I2" s="42"/>
      <c r="J2" s="42"/>
      <c r="K2" s="41"/>
      <c r="L2" s="42"/>
      <c r="M2" s="42"/>
      <c r="N2" s="41"/>
      <c r="O2" s="42"/>
      <c r="P2" s="1"/>
      <c r="Q2" s="1"/>
      <c r="R2" s="1"/>
    </row>
    <row r="3" spans="1:18" ht="15.75" customHeight="1" x14ac:dyDescent="0.3">
      <c r="A3" s="4" t="s">
        <v>0</v>
      </c>
      <c r="B3" s="41"/>
      <c r="C3" s="42"/>
      <c r="D3" s="42"/>
      <c r="E3" s="41"/>
      <c r="F3" s="42"/>
      <c r="G3" s="42"/>
      <c r="H3" s="41"/>
      <c r="I3" s="42"/>
      <c r="J3" s="42"/>
      <c r="K3" s="41"/>
      <c r="L3" s="42"/>
      <c r="M3" s="42"/>
      <c r="N3" s="41"/>
      <c r="O3" s="42"/>
      <c r="P3" s="1"/>
      <c r="Q3" s="1"/>
      <c r="R3" s="1"/>
    </row>
    <row r="4" spans="1:18" ht="12.75" customHeight="1" x14ac:dyDescent="0.3">
      <c r="A4" s="4"/>
      <c r="B4" s="41"/>
      <c r="C4" s="42"/>
      <c r="D4" s="42"/>
      <c r="E4" s="41"/>
      <c r="F4" s="42"/>
      <c r="G4" s="42"/>
      <c r="H4" s="41"/>
      <c r="I4" s="42"/>
      <c r="J4" s="42"/>
      <c r="K4" s="41"/>
      <c r="L4" s="42"/>
      <c r="M4" s="42"/>
      <c r="N4" s="41"/>
      <c r="O4" s="42"/>
      <c r="P4" s="1"/>
      <c r="Q4" s="1"/>
      <c r="R4" s="1"/>
    </row>
    <row r="5" spans="1:18" x14ac:dyDescent="0.25">
      <c r="A5" s="30"/>
      <c r="B5" s="103" t="s">
        <v>30</v>
      </c>
      <c r="C5" s="103"/>
      <c r="D5" s="32"/>
      <c r="E5" s="103" t="s">
        <v>9</v>
      </c>
      <c r="F5" s="103"/>
      <c r="G5" s="32"/>
      <c r="H5" s="103" t="s">
        <v>31</v>
      </c>
      <c r="I5" s="103"/>
      <c r="J5" s="32"/>
      <c r="K5" s="103" t="s">
        <v>10</v>
      </c>
      <c r="L5" s="103"/>
      <c r="M5" s="32"/>
      <c r="N5" s="25" t="s">
        <v>11</v>
      </c>
      <c r="O5" s="25"/>
      <c r="P5" s="8"/>
      <c r="Q5" s="105" t="s">
        <v>8</v>
      </c>
      <c r="R5" s="105"/>
    </row>
    <row r="6" spans="1:18" s="33" customFormat="1" x14ac:dyDescent="0.25">
      <c r="A6" s="66" t="s">
        <v>49</v>
      </c>
      <c r="B6" s="43" t="s">
        <v>1</v>
      </c>
      <c r="C6" s="44" t="s">
        <v>2</v>
      </c>
      <c r="D6" s="44"/>
      <c r="E6" s="43" t="s">
        <v>1</v>
      </c>
      <c r="F6" s="44" t="s">
        <v>2</v>
      </c>
      <c r="G6" s="44"/>
      <c r="H6" s="43" t="s">
        <v>1</v>
      </c>
      <c r="I6" s="44" t="s">
        <v>2</v>
      </c>
      <c r="J6" s="44"/>
      <c r="K6" s="43" t="s">
        <v>1</v>
      </c>
      <c r="L6" s="44" t="s">
        <v>2</v>
      </c>
      <c r="M6" s="44"/>
      <c r="N6" s="43" t="s">
        <v>1</v>
      </c>
      <c r="O6" s="44" t="s">
        <v>2</v>
      </c>
      <c r="P6" s="45"/>
      <c r="Q6" s="43" t="s">
        <v>1</v>
      </c>
      <c r="R6" s="44" t="s">
        <v>2</v>
      </c>
    </row>
    <row r="7" spans="1:18" s="33" customFormat="1" x14ac:dyDescent="0.25">
      <c r="A7" s="63" t="s">
        <v>42</v>
      </c>
      <c r="B7" s="34"/>
      <c r="C7" s="73"/>
      <c r="D7" s="34"/>
      <c r="E7" s="34"/>
      <c r="F7" s="73"/>
      <c r="G7" s="34"/>
      <c r="H7" s="34"/>
      <c r="I7" s="73"/>
      <c r="J7" s="34"/>
      <c r="K7" s="34"/>
      <c r="L7" s="73"/>
      <c r="M7" s="34"/>
      <c r="N7" s="34"/>
      <c r="O7" s="73"/>
      <c r="P7" s="35"/>
      <c r="Q7" s="34"/>
      <c r="R7" s="73"/>
    </row>
    <row r="8" spans="1:18" s="33" customFormat="1" x14ac:dyDescent="0.25">
      <c r="A8" s="65" t="s">
        <v>50</v>
      </c>
      <c r="B8" s="34">
        <f>B25</f>
        <v>160.76464451299998</v>
      </c>
      <c r="C8" s="73">
        <f>B8/B$17</f>
        <v>7.1384329634085947E-2</v>
      </c>
      <c r="D8" s="34"/>
      <c r="E8" s="34">
        <f>E25</f>
        <v>47.13906257407308</v>
      </c>
      <c r="F8" s="73">
        <f>E8/E$17</f>
        <v>0.52583723174840702</v>
      </c>
      <c r="G8" s="34"/>
      <c r="H8" s="34">
        <f>H25</f>
        <v>77.295674000000034</v>
      </c>
      <c r="I8" s="73">
        <f>H8/H$17</f>
        <v>2.4484583030899773E-2</v>
      </c>
      <c r="J8" s="34"/>
      <c r="K8" s="34">
        <f>K25</f>
        <v>1.1488804748015458</v>
      </c>
      <c r="L8" s="73">
        <f>K8/K$17</f>
        <v>4.0893818920087067E-2</v>
      </c>
      <c r="M8" s="34"/>
      <c r="N8" s="34">
        <f>N25</f>
        <v>4.3499118500004867E-2</v>
      </c>
      <c r="O8" s="73">
        <f>N8/N$17</f>
        <v>1.552972628159997E-3</v>
      </c>
      <c r="P8" s="35"/>
      <c r="Q8" s="34">
        <f>B8+E8+H8+K8+N8</f>
        <v>286.39176068037466</v>
      </c>
      <c r="R8" s="73">
        <f>Q8/Q$17</f>
        <v>5.1557880217818076E-2</v>
      </c>
    </row>
    <row r="9" spans="1:18" s="33" customFormat="1" x14ac:dyDescent="0.25">
      <c r="A9" s="65" t="s">
        <v>51</v>
      </c>
      <c r="B9" s="34">
        <f>B30</f>
        <v>864.71066350316755</v>
      </c>
      <c r="C9" s="73">
        <f>B9/B$17</f>
        <v>0.38395750028625136</v>
      </c>
      <c r="D9" s="34"/>
      <c r="E9" s="34">
        <f>E30</f>
        <v>7.8426381580282456</v>
      </c>
      <c r="F9" s="73">
        <f>E9/E$17</f>
        <v>8.7484793150939946E-2</v>
      </c>
      <c r="G9" s="34"/>
      <c r="H9" s="34">
        <f>H30</f>
        <v>26.166671139371992</v>
      </c>
      <c r="I9" s="73">
        <f>H9/H$17</f>
        <v>8.2886919668260089E-3</v>
      </c>
      <c r="J9" s="34"/>
      <c r="K9" s="34">
        <f>K30</f>
        <v>4.1911186000000011</v>
      </c>
      <c r="L9" s="73">
        <f>K9/K$17</f>
        <v>0.14918074496010075</v>
      </c>
      <c r="M9" s="34"/>
      <c r="N9" s="34">
        <f>N30</f>
        <v>8.3209016257349351</v>
      </c>
      <c r="O9" s="73">
        <f>N9/N$17</f>
        <v>0.29706653633399321</v>
      </c>
      <c r="P9" s="35"/>
      <c r="Q9" s="34">
        <f>B9+E9+H9+K9+N9</f>
        <v>911.23199302630258</v>
      </c>
      <c r="R9" s="73">
        <f>Q9/Q$17</f>
        <v>0.16404518703848728</v>
      </c>
    </row>
    <row r="10" spans="1:18" s="33" customFormat="1" x14ac:dyDescent="0.25">
      <c r="A10" s="64" t="s">
        <v>8</v>
      </c>
      <c r="B10" s="34">
        <f>SUM(B8:B9)</f>
        <v>1025.4753080161674</v>
      </c>
      <c r="C10" s="73">
        <f>B10/B$17</f>
        <v>0.45534182992033728</v>
      </c>
      <c r="D10" s="34"/>
      <c r="E10" s="34">
        <f>SUM(E8:E9)</f>
        <v>54.981700732101324</v>
      </c>
      <c r="F10" s="73">
        <f>E10/E$17</f>
        <v>0.61332202489934695</v>
      </c>
      <c r="G10" s="34"/>
      <c r="H10" s="34">
        <f>SUM(H8:H9)</f>
        <v>103.46234513937202</v>
      </c>
      <c r="I10" s="73">
        <f>H10/H$17</f>
        <v>3.2773274997725782E-2</v>
      </c>
      <c r="J10" s="34"/>
      <c r="K10" s="34">
        <f>SUM(K8:K9)</f>
        <v>5.3399990748015469</v>
      </c>
      <c r="L10" s="73">
        <f>K10/K$17</f>
        <v>0.19007456388018781</v>
      </c>
      <c r="M10" s="34"/>
      <c r="N10" s="34">
        <f>SUM(N8:N9)</f>
        <v>8.3644007442349402</v>
      </c>
      <c r="O10" s="73">
        <f>N10/N$17</f>
        <v>0.29861950896215322</v>
      </c>
      <c r="P10" s="35"/>
      <c r="Q10" s="34">
        <f>SUM(Q8:Q9)</f>
        <v>1197.6237537066772</v>
      </c>
      <c r="R10" s="73">
        <f>Q10/Q$17</f>
        <v>0.21560306725630535</v>
      </c>
    </row>
    <row r="11" spans="1:18" s="33" customFormat="1" x14ac:dyDescent="0.25">
      <c r="A11" s="63" t="s">
        <v>48</v>
      </c>
      <c r="B11" s="34">
        <v>33.512541405310373</v>
      </c>
      <c r="C11" s="73">
        <f>B11/B$17</f>
        <v>1.4880574704714895E-2</v>
      </c>
      <c r="D11" s="34"/>
      <c r="E11" s="34">
        <v>0.85885494307897892</v>
      </c>
      <c r="F11" s="73">
        <f>E11/E$17</f>
        <v>9.5805449043969738E-3</v>
      </c>
      <c r="G11" s="34"/>
      <c r="H11" s="34">
        <v>3.5201037282025274</v>
      </c>
      <c r="I11" s="73">
        <f>H11/H$17</f>
        <v>1.1150465161938376E-3</v>
      </c>
      <c r="J11" s="34"/>
      <c r="K11" s="34">
        <v>0.74014568424909943</v>
      </c>
      <c r="L11" s="73">
        <f>K11/K$17</f>
        <v>2.6345110958034958E-2</v>
      </c>
      <c r="M11" s="34"/>
      <c r="N11" s="34">
        <v>1.0978353089393489</v>
      </c>
      <c r="O11" s="73">
        <f>N11/N$17</f>
        <v>3.9194085852801638E-2</v>
      </c>
      <c r="P11" s="35"/>
      <c r="Q11" s="34">
        <f>B11+E11+H11+K11+N11</f>
        <v>39.729481069780334</v>
      </c>
      <c r="R11" s="73">
        <f>Q11/Q$17</f>
        <v>7.1523280601562787E-3</v>
      </c>
    </row>
    <row r="12" spans="1:18" x14ac:dyDescent="0.25">
      <c r="A12" s="20" t="s">
        <v>41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34"/>
      <c r="R12" s="34"/>
    </row>
    <row r="13" spans="1:18" x14ac:dyDescent="0.25">
      <c r="A13" s="65" t="s">
        <v>50</v>
      </c>
      <c r="B13" s="34">
        <f>B34</f>
        <v>254.22103019035183</v>
      </c>
      <c r="C13" s="73">
        <f>B13/B$17</f>
        <v>0.11288177120036819</v>
      </c>
      <c r="D13" s="34"/>
      <c r="E13" s="34">
        <f>E34</f>
        <v>29.875690061</v>
      </c>
      <c r="F13" s="73">
        <f>E13/E$17</f>
        <v>0.33326394926848085</v>
      </c>
      <c r="G13" s="34"/>
      <c r="H13" s="34">
        <f>H34</f>
        <v>134.04335300000005</v>
      </c>
      <c r="I13" s="73">
        <f>H13/H$17</f>
        <v>4.2460275412938481E-2</v>
      </c>
      <c r="J13" s="34"/>
      <c r="K13" s="34">
        <f>K34</f>
        <v>5.7317719251984531</v>
      </c>
      <c r="L13" s="73">
        <f>K13/K$17</f>
        <v>0.20401952016879119</v>
      </c>
      <c r="M13" s="34"/>
      <c r="N13" s="34">
        <f>N34</f>
        <v>1.3837953044530498</v>
      </c>
      <c r="O13" s="73">
        <f>N13/N$17</f>
        <v>4.9403213326993635E-2</v>
      </c>
      <c r="P13" s="35"/>
      <c r="Q13" s="34">
        <f>B13+E13+H13+K13+N13</f>
        <v>425.25564048100335</v>
      </c>
      <c r="R13" s="73">
        <f>Q13/Q$17</f>
        <v>7.6556948851404349E-2</v>
      </c>
    </row>
    <row r="14" spans="1:18" x14ac:dyDescent="0.25">
      <c r="A14" s="65" t="s">
        <v>51</v>
      </c>
      <c r="B14" s="34">
        <v>938.89106076829307</v>
      </c>
      <c r="C14" s="73">
        <f>B14/B$17</f>
        <v>0.41689582417457977</v>
      </c>
      <c r="D14" s="34"/>
      <c r="E14" s="34">
        <v>3.9294844022807136</v>
      </c>
      <c r="F14" s="73">
        <f>E14/E$17</f>
        <v>4.3833480927775198E-2</v>
      </c>
      <c r="G14" s="34"/>
      <c r="H14" s="34">
        <v>8.8347157391274997</v>
      </c>
      <c r="I14" s="73">
        <f>H14/H$17</f>
        <v>2.7985308863347803E-3</v>
      </c>
      <c r="J14" s="34"/>
      <c r="K14" s="34">
        <v>3.6091957277627995</v>
      </c>
      <c r="L14" s="73">
        <f>K14/K$17</f>
        <v>0.12846749490087617</v>
      </c>
      <c r="M14" s="34"/>
      <c r="N14" s="34">
        <v>17.164197355510879</v>
      </c>
      <c r="O14" s="73">
        <f>N14/N$17</f>
        <v>0.61278319185805152</v>
      </c>
      <c r="P14" s="35"/>
      <c r="Q14" s="34">
        <f>B14+E14+H14+K14+N14</f>
        <v>972.428653992975</v>
      </c>
      <c r="R14" s="73">
        <f>Q14/Q$17</f>
        <v>0.17506215941351111</v>
      </c>
    </row>
    <row r="15" spans="1:18" x14ac:dyDescent="0.25">
      <c r="A15" s="64" t="s">
        <v>8</v>
      </c>
      <c r="B15" s="34">
        <f>SUM(B13:B14)</f>
        <v>1193.1120909586448</v>
      </c>
      <c r="C15" s="73">
        <f>B15/B$17</f>
        <v>0.52977759537494784</v>
      </c>
      <c r="D15" s="34"/>
      <c r="E15" s="34">
        <f>SUM(E13:E14)</f>
        <v>33.805174463280714</v>
      </c>
      <c r="F15" s="73">
        <f>E15/E$17</f>
        <v>0.37709743019625608</v>
      </c>
      <c r="G15" s="34"/>
      <c r="H15" s="34">
        <f>SUM(H13:H14)</f>
        <v>142.87806873912754</v>
      </c>
      <c r="I15" s="73">
        <f>H15/H$17</f>
        <v>4.5258806299273258E-2</v>
      </c>
      <c r="J15" s="34"/>
      <c r="K15" s="34">
        <f>SUM(K13:K14)</f>
        <v>9.3409676529612522</v>
      </c>
      <c r="L15" s="73">
        <f>K15/K$17</f>
        <v>0.33248701506966738</v>
      </c>
      <c r="M15" s="34"/>
      <c r="N15" s="34">
        <f>SUM(N13:N14)</f>
        <v>18.547992659963928</v>
      </c>
      <c r="O15" s="73">
        <f>N15/N$17</f>
        <v>0.66218640518504501</v>
      </c>
      <c r="P15" s="35"/>
      <c r="Q15" s="34">
        <f>SUM(Q13:Q14)</f>
        <v>1397.6842944739783</v>
      </c>
      <c r="R15" s="73">
        <f>Q15/Q$17</f>
        <v>0.25161910826491546</v>
      </c>
    </row>
    <row r="16" spans="1:18" x14ac:dyDescent="0.25">
      <c r="A16" s="63" t="s">
        <v>44</v>
      </c>
      <c r="B16" s="34">
        <v>0</v>
      </c>
      <c r="C16" s="73">
        <f>B16/B$17</f>
        <v>0</v>
      </c>
      <c r="D16" s="34"/>
      <c r="E16" s="34">
        <v>0</v>
      </c>
      <c r="F16" s="73">
        <f>E16/E$17</f>
        <v>0</v>
      </c>
      <c r="G16" s="34"/>
      <c r="H16" s="34">
        <v>2907.0514829959698</v>
      </c>
      <c r="I16" s="73">
        <f>H16/H$17</f>
        <v>0.92085287218680711</v>
      </c>
      <c r="J16" s="34"/>
      <c r="K16" s="34">
        <v>12.673120534210083</v>
      </c>
      <c r="L16" s="73">
        <f>K16/K$17</f>
        <v>0.45109331009210996</v>
      </c>
      <c r="M16" s="34"/>
      <c r="N16" s="34">
        <v>0</v>
      </c>
      <c r="O16" s="73">
        <f>N16/N$17</f>
        <v>0</v>
      </c>
      <c r="P16" s="35"/>
      <c r="Q16" s="34">
        <f>B16+E16+H16+K16+N16</f>
        <v>2919.72460353018</v>
      </c>
      <c r="R16" s="73">
        <f>Q16/Q$17</f>
        <v>0.52562549641862299</v>
      </c>
    </row>
    <row r="17" spans="1:18" x14ac:dyDescent="0.25">
      <c r="A17" s="30" t="s">
        <v>8</v>
      </c>
      <c r="B17" s="34">
        <f>SUM(B10,B11,B15,B16)</f>
        <v>2252.0999403801225</v>
      </c>
      <c r="C17" s="73">
        <f>SUM(C10,C11,C15,C16)</f>
        <v>1</v>
      </c>
      <c r="D17" s="34"/>
      <c r="E17" s="34">
        <f>SUM(E10,E11,E15,E16)</f>
        <v>89.645730138461019</v>
      </c>
      <c r="F17" s="73">
        <f>SUM(F10,F11,F15,F16)</f>
        <v>1</v>
      </c>
      <c r="G17" s="34"/>
      <c r="H17" s="34">
        <f>SUM(H10,H11,H15,H16)</f>
        <v>3156.9120006026719</v>
      </c>
      <c r="I17" s="73">
        <f>SUM(I10,I11,I15,I16)</f>
        <v>1</v>
      </c>
      <c r="J17" s="34"/>
      <c r="K17" s="34">
        <f>SUM(K10,K11,K15,K16)</f>
        <v>28.094232946221979</v>
      </c>
      <c r="L17" s="73">
        <f>SUM(L10,L11,L15,L16)</f>
        <v>1</v>
      </c>
      <c r="M17" s="34"/>
      <c r="N17" s="34">
        <f>SUM(N10,N11,N15,N16)</f>
        <v>28.010228713138218</v>
      </c>
      <c r="O17" s="73">
        <f>SUM(O10,O11,O15,O16)</f>
        <v>0.99999999999999989</v>
      </c>
      <c r="P17" s="35"/>
      <c r="Q17" s="34">
        <f>SUM(Q10,Q11,Q15,Q16)</f>
        <v>5554.7621327806155</v>
      </c>
      <c r="R17" s="73">
        <f>SUM(R10,R11,R15,R16)</f>
        <v>1</v>
      </c>
    </row>
    <row r="18" spans="1:18" x14ac:dyDescent="0.25">
      <c r="A18" s="30"/>
      <c r="B18" s="35"/>
      <c r="C18" s="35"/>
      <c r="D18" s="35"/>
      <c r="E18" s="35"/>
      <c r="F18" s="35"/>
      <c r="G18" s="35"/>
      <c r="H18" s="67"/>
      <c r="I18" s="67"/>
      <c r="J18" s="67"/>
      <c r="K18" s="67"/>
      <c r="L18" s="67"/>
      <c r="M18" s="35"/>
      <c r="N18" s="35"/>
      <c r="O18" s="35"/>
      <c r="P18" s="35"/>
      <c r="Q18" s="35"/>
      <c r="R18" s="35"/>
    </row>
    <row r="19" spans="1:18" x14ac:dyDescent="0.25">
      <c r="A19" s="30"/>
      <c r="B19" s="104" t="s">
        <v>30</v>
      </c>
      <c r="C19" s="104"/>
      <c r="D19" s="69"/>
      <c r="E19" s="104" t="s">
        <v>9</v>
      </c>
      <c r="F19" s="104"/>
      <c r="G19" s="69"/>
      <c r="H19" s="104" t="s">
        <v>31</v>
      </c>
      <c r="I19" s="104"/>
      <c r="J19" s="69"/>
      <c r="K19" s="104" t="s">
        <v>10</v>
      </c>
      <c r="L19" s="104"/>
      <c r="M19" s="69"/>
      <c r="N19" s="68" t="s">
        <v>11</v>
      </c>
      <c r="O19" s="68"/>
      <c r="P19" s="35"/>
      <c r="Q19" s="104" t="s">
        <v>8</v>
      </c>
      <c r="R19" s="104"/>
    </row>
    <row r="20" spans="1:18" s="33" customFormat="1" x14ac:dyDescent="0.25">
      <c r="A20" s="66" t="s">
        <v>66</v>
      </c>
      <c r="B20" s="70" t="s">
        <v>1</v>
      </c>
      <c r="C20" s="70" t="s">
        <v>2</v>
      </c>
      <c r="D20" s="70"/>
      <c r="E20" s="70" t="s">
        <v>1</v>
      </c>
      <c r="F20" s="70" t="s">
        <v>2</v>
      </c>
      <c r="G20" s="70"/>
      <c r="H20" s="70" t="s">
        <v>1</v>
      </c>
      <c r="I20" s="70" t="s">
        <v>2</v>
      </c>
      <c r="J20" s="70"/>
      <c r="K20" s="70" t="s">
        <v>1</v>
      </c>
      <c r="L20" s="70" t="s">
        <v>2</v>
      </c>
      <c r="M20" s="70"/>
      <c r="N20" s="70" t="s">
        <v>1</v>
      </c>
      <c r="O20" s="70" t="s">
        <v>2</v>
      </c>
      <c r="P20" s="71"/>
      <c r="Q20" s="70" t="s">
        <v>1</v>
      </c>
      <c r="R20" s="70" t="s">
        <v>2</v>
      </c>
    </row>
    <row r="21" spans="1:18" s="33" customFormat="1" x14ac:dyDescent="0.25">
      <c r="A21" s="63" t="s">
        <v>52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5"/>
      <c r="Q21" s="34"/>
      <c r="R21" s="34"/>
    </row>
    <row r="22" spans="1:18" s="33" customFormat="1" x14ac:dyDescent="0.25">
      <c r="A22" s="64" t="s">
        <v>3</v>
      </c>
      <c r="B22" s="34">
        <v>87.679608762999962</v>
      </c>
      <c r="C22" s="73">
        <f>B22/B$35</f>
        <v>6.8515948780381766E-2</v>
      </c>
      <c r="D22" s="34"/>
      <c r="E22" s="34">
        <v>14.365163087847431</v>
      </c>
      <c r="F22" s="73">
        <f>E22/E$35</f>
        <v>0.16928593907479983</v>
      </c>
      <c r="G22" s="34"/>
      <c r="H22" s="34">
        <v>6.6176163113748894</v>
      </c>
      <c r="I22" s="73">
        <f>H22/H$35</f>
        <v>2.786297913362722E-2</v>
      </c>
      <c r="J22" s="34"/>
      <c r="K22" s="34">
        <v>4.3704085859276431E-2</v>
      </c>
      <c r="L22" s="73">
        <f>K22/K$35</f>
        <v>3.9473437320259267E-3</v>
      </c>
      <c r="M22" s="34"/>
      <c r="N22" s="34">
        <v>4.3499118500004867E-2</v>
      </c>
      <c r="O22" s="73">
        <f>N22/N$35</f>
        <v>4.4622736640446839E-3</v>
      </c>
      <c r="P22" s="35"/>
      <c r="Q22" s="34">
        <f>SUM(B22,E22,H22,K22,N22)</f>
        <v>108.74959136658157</v>
      </c>
      <c r="R22" s="73">
        <f>Q22/Q$35</f>
        <v>6.7010273071472018E-2</v>
      </c>
    </row>
    <row r="23" spans="1:18" s="33" customFormat="1" x14ac:dyDescent="0.25">
      <c r="A23" s="64" t="s">
        <v>4</v>
      </c>
      <c r="B23" s="34">
        <v>5.7436659999999993</v>
      </c>
      <c r="C23" s="73">
        <f>B23/B$35</f>
        <v>4.4883038487471853E-3</v>
      </c>
      <c r="D23" s="34"/>
      <c r="E23" s="34">
        <v>0</v>
      </c>
      <c r="F23" s="73">
        <f>E23/E$35</f>
        <v>0</v>
      </c>
      <c r="G23" s="34"/>
      <c r="H23" s="34">
        <v>3.4110093834578525E-2</v>
      </c>
      <c r="I23" s="73">
        <f>H23/H$35</f>
        <v>1.4361800201762818E-4</v>
      </c>
      <c r="J23" s="34"/>
      <c r="K23" s="34">
        <v>0</v>
      </c>
      <c r="L23" s="73">
        <f>K23/K$35</f>
        <v>0</v>
      </c>
      <c r="M23" s="34"/>
      <c r="N23" s="34">
        <v>0</v>
      </c>
      <c r="O23" s="73">
        <f>N23/N$35</f>
        <v>0</v>
      </c>
      <c r="P23" s="35"/>
      <c r="Q23" s="34">
        <f>SUM(B23,E23,H23,K23,N23)</f>
        <v>5.7777760938345777</v>
      </c>
      <c r="R23" s="73">
        <f>Q23/Q$35</f>
        <v>3.560200538947996E-3</v>
      </c>
    </row>
    <row r="24" spans="1:18" s="33" customFormat="1" x14ac:dyDescent="0.25">
      <c r="A24" s="65" t="s">
        <v>45</v>
      </c>
      <c r="B24" s="34">
        <v>67.341369750000013</v>
      </c>
      <c r="C24" s="73">
        <f>B24/B$35</f>
        <v>5.2622929158630108E-2</v>
      </c>
      <c r="D24" s="34"/>
      <c r="E24" s="34">
        <v>32.773899486225652</v>
      </c>
      <c r="F24" s="73">
        <f>E24/E$35</f>
        <v>0.38622327625103081</v>
      </c>
      <c r="G24" s="34"/>
      <c r="H24" s="34">
        <v>70.643947594790561</v>
      </c>
      <c r="I24" s="73">
        <f>H24/H$35</f>
        <v>0.29744106414379828</v>
      </c>
      <c r="J24" s="34"/>
      <c r="K24" s="34">
        <v>1.1051763889422692</v>
      </c>
      <c r="L24" s="73">
        <f>K24/K$35</f>
        <v>9.9819296203134011E-2</v>
      </c>
      <c r="M24" s="34"/>
      <c r="N24" s="34">
        <v>0</v>
      </c>
      <c r="O24" s="73">
        <f>N24/N$35</f>
        <v>0</v>
      </c>
      <c r="P24" s="35"/>
      <c r="Q24" s="34">
        <f>SUM(B24,E24,H24,K24,N24)</f>
        <v>171.86439321995849</v>
      </c>
      <c r="R24" s="73">
        <f>Q24/Q$35</f>
        <v>0.10590090294786436</v>
      </c>
    </row>
    <row r="25" spans="1:18" s="33" customFormat="1" x14ac:dyDescent="0.25">
      <c r="A25" s="64" t="s">
        <v>8</v>
      </c>
      <c r="B25" s="34">
        <f>SUM(B22:B24)</f>
        <v>160.76464451299998</v>
      </c>
      <c r="C25" s="73">
        <f>B25/B$35</f>
        <v>0.12562718178775906</v>
      </c>
      <c r="D25" s="34"/>
      <c r="E25" s="34">
        <f>SUM(E22:E24)</f>
        <v>47.13906257407308</v>
      </c>
      <c r="F25" s="73">
        <f>E25/E$35</f>
        <v>0.55550921532583053</v>
      </c>
      <c r="G25" s="34"/>
      <c r="H25" s="34">
        <f>SUM(H22:H24)</f>
        <v>77.295674000000034</v>
      </c>
      <c r="I25" s="73">
        <f>H25/H$35</f>
        <v>0.32544766127944313</v>
      </c>
      <c r="J25" s="34"/>
      <c r="K25" s="34">
        <f>SUM(K22:K24)</f>
        <v>1.1488804748015458</v>
      </c>
      <c r="L25" s="73">
        <f>K25/K$35</f>
        <v>0.10376663993515994</v>
      </c>
      <c r="M25" s="34"/>
      <c r="N25" s="34">
        <f>SUM(N22:N24)</f>
        <v>4.3499118500004867E-2</v>
      </c>
      <c r="O25" s="73">
        <f>N25/N$35</f>
        <v>4.4622736640446839E-3</v>
      </c>
      <c r="P25" s="35"/>
      <c r="Q25" s="34">
        <f>SUM(Q22:Q24)</f>
        <v>286.39176068037466</v>
      </c>
      <c r="R25" s="73">
        <f>Q25/Q$35</f>
        <v>0.1764713765582844</v>
      </c>
    </row>
    <row r="26" spans="1:18" s="33" customFormat="1" x14ac:dyDescent="0.25">
      <c r="A26" s="63" t="s">
        <v>53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  <c r="Q26" s="34"/>
      <c r="R26" s="34"/>
    </row>
    <row r="27" spans="1:18" x14ac:dyDescent="0.25">
      <c r="A27" s="64" t="s">
        <v>3</v>
      </c>
      <c r="B27" s="34">
        <v>613.75589190195035</v>
      </c>
      <c r="C27" s="73">
        <f>B27/B$35</f>
        <v>0.47961057133454232</v>
      </c>
      <c r="D27" s="34"/>
      <c r="E27" s="34">
        <v>3.2900429594640346</v>
      </c>
      <c r="F27" s="73">
        <f>E27/E$35</f>
        <v>3.8771436744806272E-2</v>
      </c>
      <c r="G27" s="34"/>
      <c r="H27" s="34">
        <v>1.4595750065145954</v>
      </c>
      <c r="I27" s="73">
        <f>H27/H$35</f>
        <v>6.1454315325861946E-3</v>
      </c>
      <c r="J27" s="34"/>
      <c r="K27" s="34">
        <v>1.5583309141407236</v>
      </c>
      <c r="L27" s="73">
        <f>K27/K$35</f>
        <v>0.14074811646128912</v>
      </c>
      <c r="M27" s="34"/>
      <c r="N27" s="35">
        <v>6.2665897137835795</v>
      </c>
      <c r="O27" s="73">
        <f>N27/N$35</f>
        <v>0.6428460899313776</v>
      </c>
      <c r="P27" s="35"/>
      <c r="Q27" s="34">
        <f>SUM(B27,E27,H27,K27,N27)</f>
        <v>626.33043049585319</v>
      </c>
      <c r="R27" s="73">
        <f>Q27/Q$35</f>
        <v>0.38593775528794477</v>
      </c>
    </row>
    <row r="28" spans="1:18" x14ac:dyDescent="0.25">
      <c r="A28" s="64" t="s">
        <v>4</v>
      </c>
      <c r="B28" s="34">
        <v>250.95477160121723</v>
      </c>
      <c r="C28" s="73">
        <f>B28/B$35</f>
        <v>0.19610493842072541</v>
      </c>
      <c r="D28" s="34"/>
      <c r="E28" s="34">
        <v>0.17833802254549802</v>
      </c>
      <c r="F28" s="73">
        <f>E28/E$35</f>
        <v>2.1016203877906223E-3</v>
      </c>
      <c r="G28" s="34"/>
      <c r="H28" s="34">
        <v>4.8890615842786804</v>
      </c>
      <c r="I28" s="73">
        <f>H28/H$35</f>
        <v>2.0585028580702523E-2</v>
      </c>
      <c r="J28" s="34"/>
      <c r="K28" s="34">
        <v>1.3757278168096672</v>
      </c>
      <c r="L28" s="73">
        <f>K28/K$35</f>
        <v>0.12425544357896015</v>
      </c>
      <c r="M28" s="34"/>
      <c r="N28" s="34">
        <v>2.0543119119513551</v>
      </c>
      <c r="O28" s="73">
        <f>N28/N$35</f>
        <v>0.21073764845218157</v>
      </c>
      <c r="P28" s="35"/>
      <c r="Q28" s="34">
        <f>SUM(B28,E28,H28,K28,N28)</f>
        <v>259.45221093680243</v>
      </c>
      <c r="R28" s="73">
        <f>Q28/Q$35</f>
        <v>0.15987152949629332</v>
      </c>
    </row>
    <row r="29" spans="1:18" ht="12.75" customHeight="1" x14ac:dyDescent="0.25">
      <c r="A29" s="65" t="s">
        <v>45</v>
      </c>
      <c r="B29" s="34">
        <v>0</v>
      </c>
      <c r="C29" s="73">
        <f>B29/B$35</f>
        <v>0</v>
      </c>
      <c r="D29" s="34"/>
      <c r="E29" s="34">
        <v>4.3742571760187126</v>
      </c>
      <c r="F29" s="73">
        <f>E29/E$35</f>
        <v>5.1548334625135889E-2</v>
      </c>
      <c r="G29" s="34"/>
      <c r="H29" s="34">
        <v>19.818034548578716</v>
      </c>
      <c r="I29" s="73">
        <f>H29/H$35</f>
        <v>8.3442354031224894E-2</v>
      </c>
      <c r="J29" s="34"/>
      <c r="K29" s="34">
        <v>1.2570598690496106</v>
      </c>
      <c r="L29" s="73">
        <f>K29/K$35</f>
        <v>0.11353737979674712</v>
      </c>
      <c r="M29" s="34"/>
      <c r="N29" s="35">
        <v>0</v>
      </c>
      <c r="O29" s="73">
        <f>N29/N$35</f>
        <v>0</v>
      </c>
      <c r="P29" s="35"/>
      <c r="Q29" s="34">
        <f>SUM(B29,E29,H29,K29,N29)</f>
        <v>25.449351593647037</v>
      </c>
      <c r="R29" s="73">
        <f>Q29/Q$35</f>
        <v>1.5681603749972749E-2</v>
      </c>
    </row>
    <row r="30" spans="1:18" x14ac:dyDescent="0.25">
      <c r="A30" s="64" t="s">
        <v>8</v>
      </c>
      <c r="B30" s="34">
        <f>SUM(B27:B29)</f>
        <v>864.71066350316755</v>
      </c>
      <c r="C30" s="73">
        <f>B30/B$35</f>
        <v>0.67571550975526773</v>
      </c>
      <c r="D30" s="34"/>
      <c r="E30" s="34">
        <f>SUM(E27:E29)</f>
        <v>7.8426381580282456</v>
      </c>
      <c r="F30" s="73">
        <f>E30/E$35</f>
        <v>9.2421391757732785E-2</v>
      </c>
      <c r="G30" s="34"/>
      <c r="H30" s="34">
        <f>SUM(H27:H29)</f>
        <v>26.166671139371992</v>
      </c>
      <c r="I30" s="73">
        <f>H30/H$35</f>
        <v>0.11017281414451362</v>
      </c>
      <c r="J30" s="34"/>
      <c r="K30" s="34">
        <f>SUM(K27:K29)</f>
        <v>4.1911186000000011</v>
      </c>
      <c r="L30" s="73">
        <f>K30/K$35</f>
        <v>0.37854093983699638</v>
      </c>
      <c r="M30" s="34"/>
      <c r="N30" s="34">
        <f>SUM(N27:N29)</f>
        <v>8.3209016257349351</v>
      </c>
      <c r="O30" s="73">
        <f>N30/N$35</f>
        <v>0.85358373838355917</v>
      </c>
      <c r="P30" s="35"/>
      <c r="Q30" s="34">
        <f>SUM(Q27:Q29)</f>
        <v>911.23199302630269</v>
      </c>
      <c r="R30" s="73">
        <f>Q30/Q$35</f>
        <v>0.56149088853421092</v>
      </c>
    </row>
    <row r="31" spans="1:18" x14ac:dyDescent="0.25">
      <c r="A31" s="63" t="s">
        <v>54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5"/>
      <c r="Q31" s="34"/>
      <c r="R31" s="34"/>
    </row>
    <row r="32" spans="1:18" x14ac:dyDescent="0.25">
      <c r="A32" s="65" t="s">
        <v>46</v>
      </c>
      <c r="B32" s="34">
        <v>82.601265999999967</v>
      </c>
      <c r="C32" s="73">
        <f>B32/B$35</f>
        <v>6.4547552051109847E-2</v>
      </c>
      <c r="D32" s="34"/>
      <c r="E32" s="34">
        <v>1.4074157683960488E-3</v>
      </c>
      <c r="F32" s="73">
        <f>E32/E$35</f>
        <v>1.6585659248321689E-5</v>
      </c>
      <c r="G32" s="34"/>
      <c r="H32" s="34">
        <v>12.601570448555243</v>
      </c>
      <c r="I32" s="73">
        <f>H32/H$35</f>
        <v>5.3057971018280345E-2</v>
      </c>
      <c r="J32" s="34"/>
      <c r="K32" s="34">
        <v>5.2992161831903326</v>
      </c>
      <c r="L32" s="73">
        <f>K32/K$35</f>
        <v>0.47862407768281451</v>
      </c>
      <c r="M32" s="34"/>
      <c r="N32" s="35">
        <v>0</v>
      </c>
      <c r="O32" s="73">
        <f>N32/N$35</f>
        <v>0</v>
      </c>
      <c r="P32" s="35"/>
      <c r="Q32" s="34">
        <f>SUM(B32,E32,H32,K32,N32)</f>
        <v>100.50346004751395</v>
      </c>
      <c r="R32" s="73">
        <f>Q32/Q$35</f>
        <v>6.1929099850220333E-2</v>
      </c>
    </row>
    <row r="33" spans="1:19" x14ac:dyDescent="0.25">
      <c r="A33" s="64" t="s">
        <v>39</v>
      </c>
      <c r="B33" s="34">
        <v>171.61976419035187</v>
      </c>
      <c r="C33" s="73">
        <f>B33/B$35</f>
        <v>0.13410975640586356</v>
      </c>
      <c r="D33" s="34"/>
      <c r="E33" s="34">
        <v>29.874282645231606</v>
      </c>
      <c r="F33" s="73">
        <f>E33/E$35</f>
        <v>0.35205280725718829</v>
      </c>
      <c r="G33" s="34"/>
      <c r="H33" s="34">
        <v>121.44178255144482</v>
      </c>
      <c r="I33" s="73">
        <f>H33/H$35</f>
        <v>0.51132155355776299</v>
      </c>
      <c r="J33" s="34"/>
      <c r="K33" s="34">
        <v>0.43255574200812069</v>
      </c>
      <c r="L33" s="73">
        <f>K33/K$35</f>
        <v>3.9068342545029215E-2</v>
      </c>
      <c r="M33" s="34"/>
      <c r="N33" s="35">
        <v>1.3837953044530498</v>
      </c>
      <c r="O33" s="73">
        <f>N33/N$35</f>
        <v>0.14195398795239605</v>
      </c>
      <c r="P33" s="35"/>
      <c r="Q33" s="34">
        <f>SUM(B33,E33,H33,K33,N33)</f>
        <v>324.75218043348946</v>
      </c>
      <c r="R33" s="73">
        <f>Q33/Q$35</f>
        <v>0.20010863505728443</v>
      </c>
    </row>
    <row r="34" spans="1:19" x14ac:dyDescent="0.25">
      <c r="A34" s="64" t="s">
        <v>8</v>
      </c>
      <c r="B34" s="35">
        <f>SUM(B32:B33)</f>
        <v>254.22103019035183</v>
      </c>
      <c r="C34" s="73">
        <f>B34/B$35</f>
        <v>0.19865730845697341</v>
      </c>
      <c r="D34" s="35"/>
      <c r="E34" s="35">
        <f>SUM(E32:E33)</f>
        <v>29.875690061</v>
      </c>
      <c r="F34" s="73">
        <f>E34/E$35</f>
        <v>0.35206939291643657</v>
      </c>
      <c r="G34" s="35"/>
      <c r="H34" s="35">
        <f>SUM(H32:H33)</f>
        <v>134.04335300000005</v>
      </c>
      <c r="I34" s="73">
        <f>H34/H$35</f>
        <v>0.56437952457604323</v>
      </c>
      <c r="J34" s="67"/>
      <c r="K34" s="35">
        <f>SUM(K32:K33)</f>
        <v>5.7317719251984531</v>
      </c>
      <c r="L34" s="73">
        <f>K34/K$35</f>
        <v>0.51769242022784367</v>
      </c>
      <c r="M34" s="35"/>
      <c r="N34" s="35">
        <f>SUM(N32:N33)</f>
        <v>1.3837953044530498</v>
      </c>
      <c r="O34" s="73">
        <f>N34/N$35</f>
        <v>0.14195398795239605</v>
      </c>
      <c r="P34" s="35"/>
      <c r="Q34" s="35">
        <f>SUM(Q32:Q33)</f>
        <v>425.25564048100341</v>
      </c>
      <c r="R34" s="73">
        <f>Q34/Q$35</f>
        <v>0.26203773490750476</v>
      </c>
    </row>
    <row r="35" spans="1:19" x14ac:dyDescent="0.25">
      <c r="A35" s="30" t="s">
        <v>8</v>
      </c>
      <c r="B35" s="35">
        <f>B25+B30+B34</f>
        <v>1279.6963382065192</v>
      </c>
      <c r="C35" s="74">
        <f>C25+C30+C34</f>
        <v>1.0000000000000002</v>
      </c>
      <c r="D35" s="35"/>
      <c r="E35" s="35">
        <f>E25+E30+E34</f>
        <v>84.857390793101331</v>
      </c>
      <c r="F35" s="74">
        <f>F25+F30+F34</f>
        <v>0.99999999999999989</v>
      </c>
      <c r="G35" s="35"/>
      <c r="H35" s="35">
        <f>H25+H30+H34</f>
        <v>237.50569813937207</v>
      </c>
      <c r="I35" s="74">
        <f>I25+I30+I34</f>
        <v>1</v>
      </c>
      <c r="J35" s="67"/>
      <c r="K35" s="35">
        <f>K25+K30+K34</f>
        <v>11.071771</v>
      </c>
      <c r="L35" s="74">
        <f>L25+L30+L34</f>
        <v>1</v>
      </c>
      <c r="M35" s="35"/>
      <c r="N35" s="35">
        <f>N25+N30+N34</f>
        <v>9.7481960486879906</v>
      </c>
      <c r="O35" s="74">
        <f>O25+O30+O34</f>
        <v>1</v>
      </c>
      <c r="P35" s="35"/>
      <c r="Q35" s="35">
        <f>Q25+Q30+Q34</f>
        <v>1622.8793941876806</v>
      </c>
      <c r="R35" s="74">
        <f>R25+R30+R34</f>
        <v>1</v>
      </c>
    </row>
    <row r="36" spans="1:19" x14ac:dyDescent="0.25">
      <c r="A36" s="30"/>
      <c r="B36" s="35"/>
      <c r="C36" s="35"/>
      <c r="D36" s="35"/>
      <c r="E36" s="35"/>
      <c r="F36" s="35"/>
      <c r="G36" s="35"/>
      <c r="H36" s="67"/>
      <c r="I36" s="67"/>
      <c r="J36" s="67"/>
      <c r="K36" s="67"/>
      <c r="L36" s="67"/>
      <c r="M36" s="35"/>
      <c r="N36" s="35"/>
      <c r="O36" s="35"/>
      <c r="P36" s="35"/>
      <c r="Q36" s="35"/>
      <c r="R36" s="35"/>
    </row>
    <row r="37" spans="1:19" x14ac:dyDescent="0.25">
      <c r="A37" s="30"/>
      <c r="B37" s="104" t="s">
        <v>30</v>
      </c>
      <c r="C37" s="104"/>
      <c r="D37" s="69"/>
      <c r="E37" s="104" t="s">
        <v>9</v>
      </c>
      <c r="F37" s="104"/>
      <c r="G37" s="69"/>
      <c r="H37" s="104" t="s">
        <v>31</v>
      </c>
      <c r="I37" s="104"/>
      <c r="J37" s="69"/>
      <c r="K37" s="104" t="s">
        <v>10</v>
      </c>
      <c r="L37" s="104"/>
      <c r="M37" s="69"/>
      <c r="N37" s="68" t="s">
        <v>11</v>
      </c>
      <c r="O37" s="68"/>
      <c r="P37" s="35"/>
      <c r="Q37" s="104" t="s">
        <v>8</v>
      </c>
      <c r="R37" s="104"/>
    </row>
    <row r="38" spans="1:19" s="33" customFormat="1" x14ac:dyDescent="0.25">
      <c r="A38" s="66" t="s">
        <v>40</v>
      </c>
      <c r="B38" s="70" t="s">
        <v>1</v>
      </c>
      <c r="C38" s="70" t="s">
        <v>2</v>
      </c>
      <c r="D38" s="70"/>
      <c r="E38" s="70" t="s">
        <v>1</v>
      </c>
      <c r="F38" s="70" t="s">
        <v>2</v>
      </c>
      <c r="G38" s="70"/>
      <c r="H38" s="70" t="s">
        <v>1</v>
      </c>
      <c r="I38" s="70" t="s">
        <v>2</v>
      </c>
      <c r="J38" s="70"/>
      <c r="K38" s="70" t="s">
        <v>1</v>
      </c>
      <c r="L38" s="70" t="s">
        <v>2</v>
      </c>
      <c r="M38" s="70"/>
      <c r="N38" s="70" t="s">
        <v>1</v>
      </c>
      <c r="O38" s="70" t="s">
        <v>2</v>
      </c>
      <c r="P38" s="71"/>
      <c r="Q38" s="70" t="s">
        <v>1</v>
      </c>
      <c r="R38" s="70" t="s">
        <v>2</v>
      </c>
    </row>
    <row r="39" spans="1:19" x14ac:dyDescent="0.25">
      <c r="A39" s="30" t="s">
        <v>3</v>
      </c>
      <c r="B39" s="34">
        <f>B11+B22+B27</f>
        <v>734.94804207026073</v>
      </c>
      <c r="C39" s="73">
        <f>B39/B$42</f>
        <v>0.3263389998341778</v>
      </c>
      <c r="D39" s="34"/>
      <c r="E39" s="34">
        <f>E11+E22+E27</f>
        <v>18.514060990390444</v>
      </c>
      <c r="F39" s="73">
        <f>E39/E$42</f>
        <v>0.20652473867740068</v>
      </c>
      <c r="G39" s="34"/>
      <c r="H39" s="34">
        <f>H11+H22+H27</f>
        <v>11.597295046092013</v>
      </c>
      <c r="I39" s="73">
        <f>H39/H$42</f>
        <v>3.6736199944369767E-3</v>
      </c>
      <c r="J39" s="34"/>
      <c r="K39" s="34">
        <f>K11+K22+K27</f>
        <v>2.3421806842490995</v>
      </c>
      <c r="L39" s="73">
        <f>K39/K$42</f>
        <v>8.336873580896495E-2</v>
      </c>
      <c r="M39" s="34"/>
      <c r="N39" s="34">
        <f>N11+N22+N27</f>
        <v>7.4079241412229333</v>
      </c>
      <c r="O39" s="73">
        <f>N39/N$42</f>
        <v>0.26447210471181343</v>
      </c>
      <c r="P39" s="35"/>
      <c r="Q39" s="34">
        <f>B39+E39+H39+K39+N39</f>
        <v>774.8095029322152</v>
      </c>
      <c r="R39" s="73">
        <f>Q39/Q$42</f>
        <v>0.13948563132159889</v>
      </c>
    </row>
    <row r="40" spans="1:19" x14ac:dyDescent="0.25">
      <c r="A40" s="30" t="s">
        <v>4</v>
      </c>
      <c r="B40" s="34">
        <f>B14+B23+B28+B32</f>
        <v>1278.1907643695101</v>
      </c>
      <c r="C40" s="73">
        <f>B40/B$42</f>
        <v>0.56755508112742525</v>
      </c>
      <c r="D40" s="34"/>
      <c r="E40" s="34">
        <f>E14+E23+E28+E32</f>
        <v>4.1092298405946082</v>
      </c>
      <c r="F40" s="73">
        <f>E40/E$42</f>
        <v>4.583854506229975E-2</v>
      </c>
      <c r="G40" s="34"/>
      <c r="H40" s="34">
        <f>H14+H23+H28+H32</f>
        <v>26.359457865796003</v>
      </c>
      <c r="I40" s="73">
        <f>H40/H$42</f>
        <v>8.3497601012520583E-3</v>
      </c>
      <c r="J40" s="34"/>
      <c r="K40" s="34">
        <f>K14+K23+K28+K32</f>
        <v>10.284139727762799</v>
      </c>
      <c r="L40" s="73">
        <f>K40/K$42</f>
        <v>0.36605874762442214</v>
      </c>
      <c r="M40" s="34"/>
      <c r="N40" s="34">
        <f>N14+N23+N28+N32</f>
        <v>19.218509267462235</v>
      </c>
      <c r="O40" s="73">
        <f>N40/N$42</f>
        <v>0.68612468196119303</v>
      </c>
      <c r="P40" s="35"/>
      <c r="Q40" s="34">
        <f>B40+E40+H40+K40+N40</f>
        <v>1338.1621010711258</v>
      </c>
      <c r="R40" s="73">
        <f>Q40/Q$42</f>
        <v>0.24090358310289436</v>
      </c>
    </row>
    <row r="41" spans="1:19" x14ac:dyDescent="0.25">
      <c r="A41" s="30" t="s">
        <v>39</v>
      </c>
      <c r="B41" s="34">
        <f>B16+B24+B29+B33</f>
        <v>238.96113394035189</v>
      </c>
      <c r="C41" s="73">
        <f>B41/B$42</f>
        <v>0.10610591903839693</v>
      </c>
      <c r="D41" s="34"/>
      <c r="E41" s="34">
        <f>E16+E24+E29+E33</f>
        <v>67.022439307475963</v>
      </c>
      <c r="F41" s="73">
        <f>E41/E$42</f>
        <v>0.74763671626029948</v>
      </c>
      <c r="G41" s="34"/>
      <c r="H41" s="34">
        <f>H16+H24+H29+H33</f>
        <v>3118.9552476907838</v>
      </c>
      <c r="I41" s="73">
        <f>H41/H$42</f>
        <v>0.98797661990431096</v>
      </c>
      <c r="J41" s="34"/>
      <c r="K41" s="34">
        <f>K16+K24+K29+K33</f>
        <v>15.467912534210084</v>
      </c>
      <c r="L41" s="73">
        <f>K41/K$42</f>
        <v>0.55057251656661288</v>
      </c>
      <c r="M41" s="34"/>
      <c r="N41" s="34">
        <f>N16+N24+N29+N33</f>
        <v>1.3837953044530498</v>
      </c>
      <c r="O41" s="73">
        <f>N41/N$42</f>
        <v>4.9403213326993642E-2</v>
      </c>
      <c r="P41" s="35"/>
      <c r="Q41" s="34">
        <f>B41+E41+H41+K41+N41</f>
        <v>3441.7905287772746</v>
      </c>
      <c r="R41" s="73">
        <f>Q41/Q$42</f>
        <v>0.61961078557550675</v>
      </c>
    </row>
    <row r="42" spans="1:19" x14ac:dyDescent="0.25">
      <c r="A42" s="30" t="s">
        <v>8</v>
      </c>
      <c r="B42" s="34">
        <f>SUM(B39:B41)</f>
        <v>2252.0999403801229</v>
      </c>
      <c r="C42" s="73">
        <f>SUM(C39:C41)</f>
        <v>1</v>
      </c>
      <c r="D42" s="34"/>
      <c r="E42" s="34">
        <f>SUM(E39:E41)</f>
        <v>89.645730138461019</v>
      </c>
      <c r="F42" s="73">
        <f>SUM(F39:F41)</f>
        <v>0.99999999999999989</v>
      </c>
      <c r="G42" s="34"/>
      <c r="H42" s="34">
        <f>SUM(H39:H41)</f>
        <v>3156.9120006026719</v>
      </c>
      <c r="I42" s="73">
        <f>SUM(I39:I41)</f>
        <v>1</v>
      </c>
      <c r="J42" s="34"/>
      <c r="K42" s="34">
        <f>SUM(K39:K41)</f>
        <v>28.094232946221982</v>
      </c>
      <c r="L42" s="73">
        <f>SUM(L39:L41)</f>
        <v>1</v>
      </c>
      <c r="M42" s="34"/>
      <c r="N42" s="34">
        <f>SUM(N39:N41)</f>
        <v>28.010228713138215</v>
      </c>
      <c r="O42" s="73">
        <f>SUM(O39:O41)</f>
        <v>1.0000000000000002</v>
      </c>
      <c r="P42" s="35"/>
      <c r="Q42" s="34">
        <f>SUM(Q39:Q41)</f>
        <v>5554.7621327806155</v>
      </c>
      <c r="R42" s="73">
        <f>SUM(R39:R41)</f>
        <v>1</v>
      </c>
    </row>
    <row r="43" spans="1:19" hidden="1" x14ac:dyDescent="0.25">
      <c r="A43" s="30"/>
      <c r="B43" s="27"/>
      <c r="C43" s="28"/>
      <c r="D43" s="28"/>
      <c r="E43" s="27"/>
      <c r="F43" s="28"/>
      <c r="G43" s="28"/>
      <c r="H43" s="29"/>
      <c r="I43" s="31"/>
      <c r="J43" s="31"/>
      <c r="K43" s="29"/>
      <c r="L43" s="31"/>
      <c r="M43" s="28"/>
      <c r="N43" s="27"/>
      <c r="O43" s="28"/>
      <c r="P43" s="8"/>
      <c r="Q43" s="8"/>
      <c r="R43" s="8"/>
    </row>
    <row r="44" spans="1:19" hidden="1" x14ac:dyDescent="0.25">
      <c r="B44" s="82"/>
      <c r="C44" s="83"/>
      <c r="D44" s="83"/>
      <c r="E44" s="82"/>
      <c r="F44" s="83"/>
      <c r="G44" s="83"/>
      <c r="H44" s="82"/>
      <c r="I44" s="84"/>
      <c r="J44" s="84"/>
      <c r="K44" s="82"/>
      <c r="L44" s="84"/>
      <c r="M44" s="83"/>
      <c r="N44" s="82"/>
      <c r="O44" s="46" t="s">
        <v>32</v>
      </c>
      <c r="Q44" s="72"/>
      <c r="R44" s="72">
        <f>Q39-'Table 2.2'!D41</f>
        <v>0</v>
      </c>
      <c r="S44" s="72">
        <f>Q39-'Table 2.3'!D47</f>
        <v>0</v>
      </c>
    </row>
    <row r="45" spans="1:19" hidden="1" x14ac:dyDescent="0.25">
      <c r="B45" s="82"/>
      <c r="C45" s="83"/>
      <c r="D45" s="83"/>
      <c r="E45" s="82"/>
      <c r="F45" s="83"/>
      <c r="G45" s="83"/>
      <c r="H45" s="82"/>
      <c r="I45" s="84"/>
      <c r="J45" s="84"/>
      <c r="K45" s="82"/>
      <c r="L45" s="84"/>
      <c r="M45" s="83"/>
      <c r="N45" s="82"/>
      <c r="O45" s="46" t="s">
        <v>32</v>
      </c>
      <c r="Q45" s="72"/>
      <c r="R45" s="72">
        <f>Q40-'Table 2.2'!E41</f>
        <v>0</v>
      </c>
      <c r="S45" s="72">
        <f>Q40-'Table 2.3'!E47</f>
        <v>0</v>
      </c>
    </row>
    <row r="46" spans="1:19" hidden="1" x14ac:dyDescent="0.25">
      <c r="A46" s="46" t="s">
        <v>32</v>
      </c>
      <c r="B46" s="72">
        <f>B42-'Table 2.2'!C12</f>
        <v>0</v>
      </c>
      <c r="E46" s="72">
        <f>E42-'Table 2.2'!C18</f>
        <v>0</v>
      </c>
      <c r="H46" s="72">
        <f>H42-'Table 2.2'!C24</f>
        <v>0</v>
      </c>
      <c r="K46" s="72">
        <f>K42-'Table 2.2'!C31</f>
        <v>0</v>
      </c>
      <c r="N46" s="72">
        <f>N42-'Table 2.2'!C39</f>
        <v>0</v>
      </c>
      <c r="Q46" s="72">
        <f>Q42-'Table 2.2'!C41</f>
        <v>0</v>
      </c>
      <c r="R46" s="72">
        <f>Q41-'Table 2.2'!F41</f>
        <v>0</v>
      </c>
      <c r="S46" s="72">
        <f>Q41-'Table 2.3'!F47</f>
        <v>0</v>
      </c>
    </row>
    <row r="47" spans="1:19" hidden="1" x14ac:dyDescent="0.25">
      <c r="A47" s="46" t="s">
        <v>32</v>
      </c>
      <c r="B47" s="72">
        <f>B42-'Table 2.3'!C14</f>
        <v>0</v>
      </c>
      <c r="E47" s="72">
        <f>E42-'Table 2.3'!C22</f>
        <v>0</v>
      </c>
      <c r="H47" s="72">
        <f>H42-'Table 2.3'!C30</f>
        <v>0</v>
      </c>
      <c r="K47" s="72">
        <f>K42-'Table 2.3'!C37</f>
        <v>0</v>
      </c>
      <c r="N47" s="72">
        <f>N42-'Table 2.3'!C45</f>
        <v>0</v>
      </c>
      <c r="Q47" s="72">
        <f>Q42-'Table 2.3'!C47</f>
        <v>0</v>
      </c>
    </row>
    <row r="48" spans="1:19" x14ac:dyDescent="0.25">
      <c r="A48" s="58"/>
      <c r="B48" s="59"/>
    </row>
    <row r="49" spans="1:1" x14ac:dyDescent="0.25">
      <c r="A49" s="60" t="s">
        <v>38</v>
      </c>
    </row>
    <row r="50" spans="1:1" x14ac:dyDescent="0.25">
      <c r="A50" s="61" t="s">
        <v>71</v>
      </c>
    </row>
    <row r="51" spans="1:1" x14ac:dyDescent="0.25">
      <c r="A51" s="61" t="s">
        <v>47</v>
      </c>
    </row>
    <row r="52" spans="1:1" x14ac:dyDescent="0.25">
      <c r="A52" s="56" t="s">
        <v>72</v>
      </c>
    </row>
    <row r="53" spans="1:1" x14ac:dyDescent="0.25">
      <c r="A53" s="56" t="s">
        <v>62</v>
      </c>
    </row>
    <row r="54" spans="1:1" x14ac:dyDescent="0.25">
      <c r="A54" s="56" t="s">
        <v>63</v>
      </c>
    </row>
    <row r="55" spans="1:1" x14ac:dyDescent="0.25">
      <c r="A55" s="56" t="s">
        <v>64</v>
      </c>
    </row>
    <row r="56" spans="1:1" x14ac:dyDescent="0.25">
      <c r="A56" s="56" t="s">
        <v>65</v>
      </c>
    </row>
    <row r="57" spans="1:1" x14ac:dyDescent="0.25">
      <c r="A57" s="86" t="s">
        <v>55</v>
      </c>
    </row>
  </sheetData>
  <mergeCells count="15">
    <mergeCell ref="Q19:R19"/>
    <mergeCell ref="Q37:R37"/>
    <mergeCell ref="K5:L5"/>
    <mergeCell ref="H19:I19"/>
    <mergeCell ref="K19:L19"/>
    <mergeCell ref="H37:I37"/>
    <mergeCell ref="K37:L37"/>
    <mergeCell ref="H5:I5"/>
    <mergeCell ref="Q5:R5"/>
    <mergeCell ref="E5:F5"/>
    <mergeCell ref="B19:C19"/>
    <mergeCell ref="B5:C5"/>
    <mergeCell ref="B37:C37"/>
    <mergeCell ref="E37:F37"/>
    <mergeCell ref="E19:F19"/>
  </mergeCells>
  <phoneticPr fontId="0" type="noConversion"/>
  <printOptions horizontalCentered="1"/>
  <pageMargins left="0.75" right="0.75" top="1" bottom="1" header="0.5" footer="0.5"/>
  <pageSetup scale="71" orientation="landscape" r:id="rId1"/>
  <headerFooter alignWithMargins="0"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G63"/>
  <sheetViews>
    <sheetView zoomScale="70" workbookViewId="0">
      <selection activeCell="E41" sqref="E41"/>
    </sheetView>
  </sheetViews>
  <sheetFormatPr defaultColWidth="9.109375" defaultRowHeight="13.2" x14ac:dyDescent="0.25"/>
  <cols>
    <col min="1" max="1" width="9.109375" style="7"/>
    <col min="2" max="2" width="13.5546875" style="7" customWidth="1"/>
    <col min="3" max="6" width="10.6640625" style="7" customWidth="1"/>
    <col min="7" max="16384" width="9.109375" style="7"/>
  </cols>
  <sheetData>
    <row r="1" spans="1:6" ht="17.399999999999999" x14ac:dyDescent="0.3">
      <c r="A1" s="1" t="s">
        <v>36</v>
      </c>
      <c r="B1" s="22"/>
      <c r="C1" s="22"/>
      <c r="D1" s="22"/>
      <c r="E1" s="22"/>
      <c r="F1" s="22"/>
    </row>
    <row r="2" spans="1:6" s="3" customFormat="1" ht="18" customHeight="1" x14ac:dyDescent="0.3">
      <c r="A2" s="1" t="s">
        <v>60</v>
      </c>
      <c r="B2" s="1"/>
      <c r="C2" s="1"/>
      <c r="D2" s="1"/>
      <c r="E2" s="1"/>
      <c r="F2" s="1"/>
    </row>
    <row r="3" spans="1:6" s="6" customFormat="1" ht="15.75" customHeight="1" x14ac:dyDescent="0.3">
      <c r="A3" s="4" t="s">
        <v>69</v>
      </c>
      <c r="B3" s="4"/>
      <c r="C3" s="4"/>
      <c r="D3" s="4"/>
      <c r="E3" s="4"/>
      <c r="F3" s="4"/>
    </row>
    <row r="4" spans="1:6" s="6" customFormat="1" ht="6" customHeight="1" x14ac:dyDescent="0.3">
      <c r="A4" s="4"/>
      <c r="B4" s="4"/>
      <c r="C4" s="4"/>
      <c r="D4" s="4"/>
      <c r="E4" s="4"/>
      <c r="F4" s="4"/>
    </row>
    <row r="5" spans="1:6" s="6" customFormat="1" x14ac:dyDescent="0.25">
      <c r="C5" s="85"/>
      <c r="D5" s="106" t="s">
        <v>40</v>
      </c>
      <c r="E5" s="107"/>
      <c r="F5" s="108"/>
    </row>
    <row r="6" spans="1:6" s="6" customFormat="1" x14ac:dyDescent="0.25">
      <c r="C6" s="91" t="s">
        <v>8</v>
      </c>
      <c r="D6" s="88" t="s">
        <v>3</v>
      </c>
      <c r="E6" s="88" t="s">
        <v>59</v>
      </c>
      <c r="F6" s="89" t="s">
        <v>39</v>
      </c>
    </row>
    <row r="7" spans="1:6" s="6" customFormat="1" x14ac:dyDescent="0.25">
      <c r="C7" s="92" t="s">
        <v>1</v>
      </c>
      <c r="D7" s="21" t="s">
        <v>1</v>
      </c>
      <c r="E7" s="21" t="s">
        <v>1</v>
      </c>
      <c r="F7" s="90" t="s">
        <v>1</v>
      </c>
    </row>
    <row r="8" spans="1:6" x14ac:dyDescent="0.25">
      <c r="A8" s="6" t="s">
        <v>5</v>
      </c>
      <c r="B8" s="6"/>
    </row>
    <row r="9" spans="1:6" x14ac:dyDescent="0.25">
      <c r="A9" s="6"/>
      <c r="B9" s="8" t="s">
        <v>16</v>
      </c>
      <c r="C9" s="10">
        <f>D9+E9+F9</f>
        <v>275.37293667565484</v>
      </c>
      <c r="D9" s="10">
        <v>92.179320918245665</v>
      </c>
      <c r="E9" s="10">
        <v>182.96775897152665</v>
      </c>
      <c r="F9" s="93">
        <v>0.22585678588252728</v>
      </c>
    </row>
    <row r="10" spans="1:6" x14ac:dyDescent="0.25">
      <c r="A10" s="6"/>
      <c r="B10" s="8" t="s">
        <v>17</v>
      </c>
      <c r="C10" s="12">
        <f>D10+E10+F10</f>
        <v>125.41809074881809</v>
      </c>
      <c r="D10" s="12">
        <v>28.216300305466028</v>
      </c>
      <c r="E10" s="12">
        <v>81.128349396670174</v>
      </c>
      <c r="F10" s="94">
        <v>16.073441046681889</v>
      </c>
    </row>
    <row r="11" spans="1:6" x14ac:dyDescent="0.25">
      <c r="A11" s="6"/>
      <c r="B11" s="8" t="s">
        <v>18</v>
      </c>
      <c r="C11" s="13">
        <f>D11+E11+F11</f>
        <v>1851.3089129556499</v>
      </c>
      <c r="D11" s="13">
        <v>614.55242084654901</v>
      </c>
      <c r="E11" s="13">
        <v>1014.0946560013135</v>
      </c>
      <c r="F11" s="95">
        <v>222.66183610778748</v>
      </c>
    </row>
    <row r="12" spans="1:6" x14ac:dyDescent="0.25">
      <c r="A12" s="6"/>
      <c r="B12" s="14" t="s">
        <v>8</v>
      </c>
      <c r="C12" s="13">
        <f>SUM(C9:C11)</f>
        <v>2252.0999403801229</v>
      </c>
      <c r="D12" s="13">
        <f>SUM(D9:D11)</f>
        <v>734.94804207026073</v>
      </c>
      <c r="E12" s="13">
        <f>SUM(E9:E11)</f>
        <v>1278.1907643695104</v>
      </c>
      <c r="F12" s="95">
        <f>SUM(F9:F11)</f>
        <v>238.96113394035189</v>
      </c>
    </row>
    <row r="13" spans="1:6" ht="5.0999999999999996" customHeight="1" x14ac:dyDescent="0.25">
      <c r="A13" s="6"/>
      <c r="B13" s="6"/>
    </row>
    <row r="14" spans="1:6" x14ac:dyDescent="0.25">
      <c r="A14" s="6" t="s">
        <v>9</v>
      </c>
      <c r="B14" s="6"/>
    </row>
    <row r="15" spans="1:6" x14ac:dyDescent="0.25">
      <c r="A15" s="6"/>
      <c r="B15" s="23" t="s">
        <v>17</v>
      </c>
      <c r="C15" s="10">
        <f>D15+E15+F15</f>
        <v>7.0680564297138559</v>
      </c>
      <c r="D15" s="10">
        <v>1.213035077933788</v>
      </c>
      <c r="E15" s="10">
        <v>0.55305986197937473</v>
      </c>
      <c r="F15" s="93">
        <v>5.3019614898006937</v>
      </c>
    </row>
    <row r="16" spans="1:6" x14ac:dyDescent="0.25">
      <c r="A16" s="6"/>
      <c r="B16" s="23" t="s">
        <v>19</v>
      </c>
      <c r="C16" s="12">
        <f>D16+E16+F16</f>
        <v>35.32674267377314</v>
      </c>
      <c r="D16" s="12">
        <v>7.3065833020644204</v>
      </c>
      <c r="E16" s="12">
        <v>1.1876444734035307</v>
      </c>
      <c r="F16" s="94">
        <v>26.832514898305192</v>
      </c>
    </row>
    <row r="17" spans="1:7" x14ac:dyDescent="0.25">
      <c r="A17" s="6"/>
      <c r="B17" s="23" t="s">
        <v>18</v>
      </c>
      <c r="C17" s="13">
        <f>D17+E17+F17</f>
        <v>47.250931034974023</v>
      </c>
      <c r="D17" s="13">
        <v>9.9944426103922392</v>
      </c>
      <c r="E17" s="13">
        <v>2.3685255052117022</v>
      </c>
      <c r="F17" s="95">
        <v>34.887962919370082</v>
      </c>
    </row>
    <row r="18" spans="1:7" x14ac:dyDescent="0.25">
      <c r="A18" s="6"/>
      <c r="B18" s="14" t="s">
        <v>8</v>
      </c>
      <c r="C18" s="13">
        <f>SUM(C15:C17)</f>
        <v>89.645730138461019</v>
      </c>
      <c r="D18" s="13">
        <f>SUM(D15:D17)</f>
        <v>18.514060990390448</v>
      </c>
      <c r="E18" s="13">
        <f>SUM(E15:E17)</f>
        <v>4.1092298405946082</v>
      </c>
      <c r="F18" s="95">
        <f>SUM(F15:F17)</f>
        <v>67.022439307475963</v>
      </c>
    </row>
    <row r="19" spans="1:7" ht="5.0999999999999996" customHeight="1" x14ac:dyDescent="0.25">
      <c r="A19" s="6"/>
      <c r="B19" s="6"/>
    </row>
    <row r="20" spans="1:7" x14ac:dyDescent="0.25">
      <c r="A20" s="75" t="s">
        <v>56</v>
      </c>
      <c r="B20" s="6"/>
    </row>
    <row r="21" spans="1:7" x14ac:dyDescent="0.25">
      <c r="A21" s="6"/>
      <c r="B21" s="23" t="s">
        <v>17</v>
      </c>
      <c r="C21" s="10">
        <f>D21+E21+F21</f>
        <v>13.503235334990773</v>
      </c>
      <c r="D21" s="10">
        <v>0.12610610190839602</v>
      </c>
      <c r="E21" s="10">
        <v>0.34411326769714951</v>
      </c>
      <c r="F21" s="93">
        <v>13.033015965385227</v>
      </c>
    </row>
    <row r="22" spans="1:7" x14ac:dyDescent="0.25">
      <c r="A22" s="6"/>
      <c r="B22" s="23" t="s">
        <v>18</v>
      </c>
      <c r="C22" s="12">
        <f>D22+E22+F22</f>
        <v>2637.7871904196572</v>
      </c>
      <c r="D22" s="12">
        <v>10.74311811652333</v>
      </c>
      <c r="E22" s="12">
        <v>21.095927144975285</v>
      </c>
      <c r="F22" s="94">
        <v>2605.9481451581587</v>
      </c>
      <c r="G22" s="23"/>
    </row>
    <row r="23" spans="1:7" x14ac:dyDescent="0.25">
      <c r="A23" s="6"/>
      <c r="B23" s="7" t="s">
        <v>20</v>
      </c>
      <c r="C23" s="13">
        <f>D23+E23+F23</f>
        <v>505.62157484802378</v>
      </c>
      <c r="D23" s="13">
        <v>0.72807082766028364</v>
      </c>
      <c r="E23" s="13">
        <v>4.9194174531235717</v>
      </c>
      <c r="F23" s="95">
        <v>499.97408656723991</v>
      </c>
    </row>
    <row r="24" spans="1:7" x14ac:dyDescent="0.25">
      <c r="A24" s="6"/>
      <c r="B24" s="14" t="s">
        <v>8</v>
      </c>
      <c r="C24" s="13">
        <f>SUM(C21:C23)</f>
        <v>3156.9120006026715</v>
      </c>
      <c r="D24" s="13">
        <f>SUM(D21:D23)</f>
        <v>11.597295046092011</v>
      </c>
      <c r="E24" s="13">
        <f>SUM(E21:E23)</f>
        <v>26.359457865796006</v>
      </c>
      <c r="F24" s="95">
        <f>SUM(F21:F23)</f>
        <v>3118.9552476907838</v>
      </c>
    </row>
    <row r="25" spans="1:7" ht="5.0999999999999996" customHeight="1" x14ac:dyDescent="0.25">
      <c r="A25" s="6"/>
      <c r="B25" s="6"/>
    </row>
    <row r="26" spans="1:7" ht="12.75" customHeight="1" x14ac:dyDescent="0.25">
      <c r="A26" s="6" t="s">
        <v>10</v>
      </c>
      <c r="B26" s="6"/>
      <c r="C26" s="77"/>
      <c r="D26" s="77"/>
      <c r="E26" s="77"/>
      <c r="F26" s="77"/>
    </row>
    <row r="27" spans="1:7" ht="12.75" customHeight="1" x14ac:dyDescent="0.25">
      <c r="A27" s="6"/>
      <c r="B27" s="8" t="s">
        <v>21</v>
      </c>
      <c r="C27" s="10">
        <f>D27+E27+F27</f>
        <v>0.54971459499047926</v>
      </c>
      <c r="D27" s="10">
        <v>2.7919840653730564E-2</v>
      </c>
      <c r="E27" s="10">
        <v>0.52179475433674871</v>
      </c>
      <c r="F27" s="93">
        <v>0</v>
      </c>
    </row>
    <row r="28" spans="1:7" ht="12.75" customHeight="1" x14ac:dyDescent="0.25">
      <c r="A28" s="6"/>
      <c r="B28" s="8" t="s">
        <v>22</v>
      </c>
      <c r="C28" s="12">
        <f>D28+E28+F28</f>
        <v>4.5570953683700344</v>
      </c>
      <c r="D28" s="12">
        <v>2.1284133053735634</v>
      </c>
      <c r="E28" s="12">
        <v>1.7483979770097879</v>
      </c>
      <c r="F28" s="94">
        <v>0.68028408598668333</v>
      </c>
    </row>
    <row r="29" spans="1:7" ht="12.75" customHeight="1" x14ac:dyDescent="0.25">
      <c r="A29" s="6"/>
      <c r="B29" s="23" t="s">
        <v>23</v>
      </c>
      <c r="C29" s="11">
        <f>D29+E29+F29</f>
        <v>22.191091588716574</v>
      </c>
      <c r="D29" s="11">
        <v>0.15128636783757912</v>
      </c>
      <c r="E29" s="11">
        <v>7.2521767726555986</v>
      </c>
      <c r="F29" s="96">
        <v>14.787628448223396</v>
      </c>
    </row>
    <row r="30" spans="1:7" ht="12.75" customHeight="1" x14ac:dyDescent="0.25">
      <c r="A30" s="6"/>
      <c r="B30" s="8" t="s">
        <v>24</v>
      </c>
      <c r="C30" s="15">
        <f>D30+E30+F30</f>
        <v>0.79633139414488996</v>
      </c>
      <c r="D30" s="15">
        <v>3.4561170384226257E-2</v>
      </c>
      <c r="E30" s="15">
        <v>0.76177022376066372</v>
      </c>
      <c r="F30" s="97">
        <v>0</v>
      </c>
    </row>
    <row r="31" spans="1:7" ht="12.75" customHeight="1" x14ac:dyDescent="0.25">
      <c r="A31" s="6"/>
      <c r="B31" s="14" t="s">
        <v>8</v>
      </c>
      <c r="C31" s="79">
        <f>SUM(C27:C30)</f>
        <v>28.094232946221975</v>
      </c>
      <c r="D31" s="79">
        <f>SUM(D27:D30)</f>
        <v>2.3421806842490995</v>
      </c>
      <c r="E31" s="79">
        <f>SUM(E27:E30)</f>
        <v>10.284139727762799</v>
      </c>
      <c r="F31" s="98">
        <f>SUM(F27:F30)</f>
        <v>15.467912534210079</v>
      </c>
    </row>
    <row r="32" spans="1:7" ht="5.0999999999999996" customHeight="1" x14ac:dyDescent="0.25">
      <c r="A32" s="6"/>
      <c r="B32" s="6"/>
      <c r="C32" s="16"/>
      <c r="D32" s="16"/>
      <c r="E32" s="16"/>
      <c r="F32" s="16"/>
    </row>
    <row r="33" spans="1:6" ht="12.75" customHeight="1" x14ac:dyDescent="0.25">
      <c r="A33" s="6" t="s">
        <v>11</v>
      </c>
      <c r="B33" s="6"/>
      <c r="C33" s="16"/>
      <c r="D33" s="16"/>
      <c r="E33" s="16"/>
      <c r="F33" s="16"/>
    </row>
    <row r="34" spans="1:6" ht="12.75" customHeight="1" x14ac:dyDescent="0.25">
      <c r="A34" s="6"/>
      <c r="B34" s="8" t="s">
        <v>25</v>
      </c>
      <c r="C34" s="10">
        <f>D34+E34+F34</f>
        <v>6.0746641217623489</v>
      </c>
      <c r="D34" s="10">
        <v>2.6132029362697442</v>
      </c>
      <c r="E34" s="10">
        <v>3.4614611854926047</v>
      </c>
      <c r="F34" s="93">
        <v>0</v>
      </c>
    </row>
    <row r="35" spans="1:6" ht="12.75" customHeight="1" x14ac:dyDescent="0.25">
      <c r="A35" s="6"/>
      <c r="B35" s="8" t="s">
        <v>26</v>
      </c>
      <c r="C35" s="12">
        <f>D35+E35+F35</f>
        <v>7.065531870770263</v>
      </c>
      <c r="D35" s="12">
        <v>2.2871937445667281</v>
      </c>
      <c r="E35" s="12">
        <v>4.7783381262035354</v>
      </c>
      <c r="F35" s="94">
        <v>0</v>
      </c>
    </row>
    <row r="36" spans="1:6" ht="12.75" customHeight="1" x14ac:dyDescent="0.25">
      <c r="A36" s="6"/>
      <c r="B36" s="8" t="s">
        <v>27</v>
      </c>
      <c r="C36" s="11">
        <f>D36+E36+F36</f>
        <v>14.393880136268928</v>
      </c>
      <c r="D36" s="11">
        <v>2.4450259554769613</v>
      </c>
      <c r="E36" s="11">
        <v>10.565058876338917</v>
      </c>
      <c r="F36" s="96">
        <v>1.3837953044530498</v>
      </c>
    </row>
    <row r="37" spans="1:6" ht="12.75" customHeight="1" x14ac:dyDescent="0.25">
      <c r="A37" s="6"/>
      <c r="B37" s="8" t="s">
        <v>28</v>
      </c>
      <c r="C37" s="11">
        <f>D37+E37+F37</f>
        <v>0.47615258433667684</v>
      </c>
      <c r="D37" s="11">
        <v>6.2501504909500502E-2</v>
      </c>
      <c r="E37" s="11">
        <v>0.41365107942717633</v>
      </c>
      <c r="F37" s="96">
        <v>0</v>
      </c>
    </row>
    <row r="38" spans="1:6" ht="12.75" customHeight="1" x14ac:dyDescent="0.25">
      <c r="A38" s="6"/>
      <c r="B38" s="8" t="s">
        <v>29</v>
      </c>
      <c r="C38" s="15">
        <f>D38+E38+F38</f>
        <v>0</v>
      </c>
      <c r="D38" s="15">
        <v>0</v>
      </c>
      <c r="E38" s="15">
        <v>0</v>
      </c>
      <c r="F38" s="97">
        <v>0</v>
      </c>
    </row>
    <row r="39" spans="1:6" ht="12.75" customHeight="1" x14ac:dyDescent="0.25">
      <c r="A39" s="6"/>
      <c r="B39" s="14" t="s">
        <v>8</v>
      </c>
      <c r="C39" s="79">
        <f>SUM(C34:C38)</f>
        <v>28.010228713138215</v>
      </c>
      <c r="D39" s="79">
        <f>SUM(D34:D38)</f>
        <v>7.4079241412229333</v>
      </c>
      <c r="E39" s="79">
        <f>SUM(E34:E38)</f>
        <v>19.218509267462231</v>
      </c>
      <c r="F39" s="98">
        <f>SUM(F34:F38)</f>
        <v>1.3837953044530498</v>
      </c>
    </row>
    <row r="40" spans="1:6" ht="5.0999999999999996" customHeight="1" x14ac:dyDescent="0.25">
      <c r="A40" s="6"/>
      <c r="B40" s="6"/>
      <c r="C40" s="76"/>
      <c r="D40" s="76"/>
      <c r="E40" s="76"/>
      <c r="F40" s="76"/>
    </row>
    <row r="41" spans="1:6" ht="12.75" customHeight="1" thickBot="1" x14ac:dyDescent="0.3">
      <c r="A41" s="6"/>
      <c r="B41" s="18" t="s">
        <v>15</v>
      </c>
      <c r="C41" s="19">
        <f>SUM(C12,C18,C24,C31,C39)</f>
        <v>5554.7621327806164</v>
      </c>
      <c r="D41" s="19">
        <f>SUM(D12,D18,D24,D31,D39)</f>
        <v>774.8095029322152</v>
      </c>
      <c r="E41" s="19">
        <f>SUM(E12,E18,E24,E31,E39)</f>
        <v>1338.162101071126</v>
      </c>
      <c r="F41" s="19">
        <f>SUM(F12,F18,F24,F31,F39)</f>
        <v>3441.7905287772746</v>
      </c>
    </row>
    <row r="42" spans="1:6" ht="12.75" hidden="1" customHeight="1" thickTop="1" x14ac:dyDescent="0.25">
      <c r="B42" s="24"/>
    </row>
    <row r="43" spans="1:6" ht="12.75" hidden="1" customHeight="1" x14ac:dyDescent="0.25">
      <c r="B43" s="81" t="s">
        <v>43</v>
      </c>
      <c r="C43" s="47">
        <v>0</v>
      </c>
      <c r="D43" s="47">
        <v>0</v>
      </c>
      <c r="E43" s="47">
        <v>0</v>
      </c>
      <c r="F43" s="47">
        <v>0</v>
      </c>
    </row>
    <row r="44" spans="1:6" ht="12.75" hidden="1" customHeight="1" x14ac:dyDescent="0.25">
      <c r="B44" s="81" t="s">
        <v>43</v>
      </c>
      <c r="C44" s="47">
        <f>C41-'Table 2.3'!C47</f>
        <v>0</v>
      </c>
      <c r="D44" s="47">
        <f>D41-'Table 2.3'!D47</f>
        <v>0</v>
      </c>
      <c r="E44" s="47">
        <f>E41-'Table 2.3'!E47</f>
        <v>0</v>
      </c>
      <c r="F44" s="47">
        <f>F41-'Table 2.3'!F47</f>
        <v>0</v>
      </c>
    </row>
    <row r="45" spans="1:6" ht="12.75" hidden="1" customHeight="1" x14ac:dyDescent="0.25">
      <c r="B45" s="78"/>
      <c r="C45" s="47">
        <f>C41-'Table 2.1'!Q42</f>
        <v>0</v>
      </c>
      <c r="D45" s="47">
        <f>D41-'Table 2.1'!Q39</f>
        <v>0</v>
      </c>
      <c r="E45" s="47">
        <f>E41-'Table 2.1'!Q40</f>
        <v>0</v>
      </c>
      <c r="F45" s="47">
        <f>F41-'Table 2.1'!Q41</f>
        <v>0</v>
      </c>
    </row>
    <row r="46" spans="1:6" ht="12.75" customHeight="1" thickTop="1" x14ac:dyDescent="0.25"/>
    <row r="47" spans="1:6" ht="12.75" customHeight="1" x14ac:dyDescent="0.25">
      <c r="C47" s="100"/>
    </row>
    <row r="48" spans="1:6" ht="12.75" customHeight="1" x14ac:dyDescent="0.25">
      <c r="C48" s="101"/>
    </row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</sheetData>
  <mergeCells count="1">
    <mergeCell ref="D5:F5"/>
  </mergeCells>
  <phoneticPr fontId="0" type="noConversion"/>
  <printOptions horizontalCentered="1"/>
  <pageMargins left="0.75" right="0.75" top="1" bottom="1" header="0.5" footer="0.5"/>
  <pageSetup firstPageNumber="37" orientation="landscape" r:id="rId1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G60"/>
  <sheetViews>
    <sheetView zoomScale="70" workbookViewId="0"/>
  </sheetViews>
  <sheetFormatPr defaultColWidth="9.109375" defaultRowHeight="13.2" x14ac:dyDescent="0.25"/>
  <cols>
    <col min="1" max="1" width="9.109375" style="7"/>
    <col min="2" max="2" width="17.109375" style="7" customWidth="1"/>
    <col min="3" max="6" width="10.6640625" style="7" customWidth="1"/>
    <col min="7" max="16384" width="9.109375" style="7"/>
  </cols>
  <sheetData>
    <row r="1" spans="1:7" ht="17.399999999999999" x14ac:dyDescent="0.3">
      <c r="A1" s="1" t="s">
        <v>37</v>
      </c>
      <c r="B1" s="22"/>
      <c r="C1" s="22"/>
      <c r="D1" s="22"/>
      <c r="E1" s="22"/>
      <c r="F1" s="22"/>
    </row>
    <row r="2" spans="1:7" s="3" customFormat="1" ht="17.399999999999999" x14ac:dyDescent="0.3">
      <c r="A2" s="1" t="s">
        <v>60</v>
      </c>
      <c r="B2" s="1"/>
      <c r="C2" s="1"/>
      <c r="D2" s="1"/>
      <c r="E2" s="1"/>
      <c r="F2" s="1"/>
      <c r="G2" s="2"/>
    </row>
    <row r="3" spans="1:7" s="6" customFormat="1" ht="15.6" x14ac:dyDescent="0.3">
      <c r="A3" s="4" t="s">
        <v>70</v>
      </c>
      <c r="B3" s="4"/>
      <c r="C3" s="4"/>
      <c r="D3" s="4"/>
      <c r="E3" s="4"/>
      <c r="F3" s="4"/>
      <c r="G3" s="5"/>
    </row>
    <row r="4" spans="1:7" ht="6" customHeight="1" x14ac:dyDescent="0.25">
      <c r="B4" s="62"/>
      <c r="C4" s="57"/>
      <c r="D4" s="57"/>
      <c r="E4" s="57"/>
      <c r="F4" s="57"/>
    </row>
    <row r="5" spans="1:7" s="6" customFormat="1" x14ac:dyDescent="0.25">
      <c r="C5" s="85"/>
      <c r="D5" s="106" t="s">
        <v>40</v>
      </c>
      <c r="E5" s="107"/>
      <c r="F5" s="108"/>
    </row>
    <row r="6" spans="1:7" s="6" customFormat="1" x14ac:dyDescent="0.25">
      <c r="C6" s="91" t="s">
        <v>8</v>
      </c>
      <c r="D6" s="88" t="s">
        <v>3</v>
      </c>
      <c r="E6" s="88" t="s">
        <v>59</v>
      </c>
      <c r="F6" s="89" t="s">
        <v>39</v>
      </c>
    </row>
    <row r="7" spans="1:7" s="6" customFormat="1" x14ac:dyDescent="0.25">
      <c r="C7" s="92" t="s">
        <v>1</v>
      </c>
      <c r="D7" s="21" t="s">
        <v>1</v>
      </c>
      <c r="E7" s="21" t="s">
        <v>1</v>
      </c>
      <c r="F7" s="90" t="s">
        <v>1</v>
      </c>
    </row>
    <row r="8" spans="1:7" x14ac:dyDescent="0.25">
      <c r="A8" s="6" t="s">
        <v>5</v>
      </c>
      <c r="B8" s="6"/>
    </row>
    <row r="9" spans="1:7" x14ac:dyDescent="0.25">
      <c r="A9" s="6"/>
      <c r="B9" s="8" t="s">
        <v>6</v>
      </c>
      <c r="C9" s="9">
        <f>D9+E9+F9</f>
        <v>2199.7203248546352</v>
      </c>
      <c r="D9" s="9">
        <v>727.56051334450137</v>
      </c>
      <c r="E9" s="9">
        <v>1234.2478159046543</v>
      </c>
      <c r="F9" s="99">
        <v>237.91199560547963</v>
      </c>
    </row>
    <row r="10" spans="1:7" x14ac:dyDescent="0.25">
      <c r="A10" s="6"/>
      <c r="B10" s="8" t="s">
        <v>7</v>
      </c>
      <c r="C10" s="11">
        <f>D10+E10+F10</f>
        <v>51.559268700372819</v>
      </c>
      <c r="D10" s="11">
        <v>7.1208203756179396</v>
      </c>
      <c r="E10" s="11">
        <v>43.389309989882648</v>
      </c>
      <c r="F10" s="96">
        <v>1.0491383348722292</v>
      </c>
    </row>
    <row r="11" spans="1:7" x14ac:dyDescent="0.25">
      <c r="A11" s="6"/>
      <c r="B11" s="8" t="s">
        <v>12</v>
      </c>
      <c r="C11" s="12">
        <f>D11+E11+F11</f>
        <v>0.35277788935871945</v>
      </c>
      <c r="D11" s="12">
        <v>0.11231652110584542</v>
      </c>
      <c r="E11" s="12">
        <v>0.24046136825287406</v>
      </c>
      <c r="F11" s="94">
        <v>0</v>
      </c>
    </row>
    <row r="12" spans="1:7" x14ac:dyDescent="0.25">
      <c r="A12" s="6"/>
      <c r="B12" s="20" t="s">
        <v>13</v>
      </c>
      <c r="C12" s="11">
        <f>D12+E12+F12</f>
        <v>0.46756893575558245</v>
      </c>
      <c r="D12" s="11">
        <v>0.15439182903542903</v>
      </c>
      <c r="E12" s="11">
        <v>0.31317710672015342</v>
      </c>
      <c r="F12" s="96">
        <v>0</v>
      </c>
    </row>
    <row r="13" spans="1:7" x14ac:dyDescent="0.25">
      <c r="A13" s="6"/>
      <c r="B13" s="20" t="s">
        <v>14</v>
      </c>
      <c r="C13" s="15">
        <f>SUM(C11:C12)</f>
        <v>0.8203468251143019</v>
      </c>
      <c r="D13" s="15">
        <f>SUM(D11:D12)</f>
        <v>0.26670835014127448</v>
      </c>
      <c r="E13" s="15">
        <f>SUM(E11:E12)</f>
        <v>0.55363847497302743</v>
      </c>
      <c r="F13" s="97">
        <f>SUM(F11:F12)</f>
        <v>0</v>
      </c>
    </row>
    <row r="14" spans="1:7" x14ac:dyDescent="0.25">
      <c r="A14" s="6"/>
      <c r="B14" s="14" t="s">
        <v>8</v>
      </c>
      <c r="C14" s="15">
        <f>SUM(C9:C10,C13)</f>
        <v>2252.0999403801225</v>
      </c>
      <c r="D14" s="15">
        <f>SUM(D9:D10,D13)</f>
        <v>734.94804207026061</v>
      </c>
      <c r="E14" s="15">
        <f>SUM(E9:E10,E13)</f>
        <v>1278.1907643695099</v>
      </c>
      <c r="F14" s="97">
        <f>SUM(F9:F10,F13)</f>
        <v>238.96113394035186</v>
      </c>
    </row>
    <row r="15" spans="1:7" ht="5.0999999999999996" customHeight="1" x14ac:dyDescent="0.25">
      <c r="A15" s="6"/>
      <c r="B15" s="6"/>
      <c r="C15" s="17"/>
      <c r="D15" s="17"/>
      <c r="E15" s="17"/>
      <c r="F15" s="17"/>
    </row>
    <row r="16" spans="1:7" x14ac:dyDescent="0.25">
      <c r="A16" s="6" t="s">
        <v>9</v>
      </c>
      <c r="B16" s="6"/>
      <c r="C16" s="17"/>
      <c r="D16" s="17"/>
      <c r="E16" s="17"/>
      <c r="F16" s="17"/>
    </row>
    <row r="17" spans="1:6" x14ac:dyDescent="0.25">
      <c r="A17" s="6"/>
      <c r="B17" s="8" t="s">
        <v>6</v>
      </c>
      <c r="C17" s="9">
        <f>D17+E17+F17</f>
        <v>5.5195065509745165</v>
      </c>
      <c r="D17" s="9">
        <v>0.30965121208056628</v>
      </c>
      <c r="E17" s="9">
        <v>0.47557124882673163</v>
      </c>
      <c r="F17" s="99">
        <v>4.7342840900672183</v>
      </c>
    </row>
    <row r="18" spans="1:6" x14ac:dyDescent="0.25">
      <c r="A18" s="6"/>
      <c r="B18" s="8" t="s">
        <v>7</v>
      </c>
      <c r="C18" s="11">
        <f>D18+E18+F18</f>
        <v>83.878747582856874</v>
      </c>
      <c r="D18" s="11">
        <v>18.051056074531822</v>
      </c>
      <c r="E18" s="11">
        <v>3.6336585917678756</v>
      </c>
      <c r="F18" s="96">
        <v>62.194032916557177</v>
      </c>
    </row>
    <row r="19" spans="1:6" x14ac:dyDescent="0.25">
      <c r="A19" s="6"/>
      <c r="B19" s="8" t="s">
        <v>12</v>
      </c>
      <c r="C19" s="12">
        <f>D19+E19+F19</f>
        <v>8.2012062935280905E-2</v>
      </c>
      <c r="D19" s="12">
        <v>4.8822847106584355E-2</v>
      </c>
      <c r="E19" s="12">
        <v>0</v>
      </c>
      <c r="F19" s="94">
        <v>3.3189215828696543E-2</v>
      </c>
    </row>
    <row r="20" spans="1:6" x14ac:dyDescent="0.25">
      <c r="A20" s="6"/>
      <c r="B20" s="20" t="s">
        <v>13</v>
      </c>
      <c r="C20" s="11">
        <f>D20+E20+F20</f>
        <v>0.1654639416943493</v>
      </c>
      <c r="D20" s="11">
        <v>0.10453085667147176</v>
      </c>
      <c r="E20" s="11">
        <v>0</v>
      </c>
      <c r="F20" s="96">
        <v>6.0933085022877552E-2</v>
      </c>
    </row>
    <row r="21" spans="1:6" x14ac:dyDescent="0.25">
      <c r="A21" s="6"/>
      <c r="B21" s="20" t="s">
        <v>14</v>
      </c>
      <c r="C21" s="15">
        <f>SUM(C19:C20)</f>
        <v>0.24747600462963021</v>
      </c>
      <c r="D21" s="15">
        <f>SUM(D19:D20)</f>
        <v>0.15335370377805613</v>
      </c>
      <c r="E21" s="15">
        <f>SUM(E19:E20)</f>
        <v>0</v>
      </c>
      <c r="F21" s="97">
        <f>SUM(F19:F20)</f>
        <v>9.4122300851574095E-2</v>
      </c>
    </row>
    <row r="22" spans="1:6" x14ac:dyDescent="0.25">
      <c r="A22" s="6"/>
      <c r="B22" s="14" t="s">
        <v>8</v>
      </c>
      <c r="C22" s="15">
        <f>SUM(C17:C18,C21)</f>
        <v>89.645730138461019</v>
      </c>
      <c r="D22" s="15">
        <f>SUM(D17:D18,D21)</f>
        <v>18.514060990390444</v>
      </c>
      <c r="E22" s="15">
        <f>SUM(E17:E18,E21)</f>
        <v>4.1092298405946073</v>
      </c>
      <c r="F22" s="97">
        <f>SUM(F17:F18,F21)</f>
        <v>67.022439307475977</v>
      </c>
    </row>
    <row r="23" spans="1:6" ht="5.0999999999999996" customHeight="1" x14ac:dyDescent="0.25">
      <c r="A23" s="6"/>
      <c r="B23" s="6"/>
      <c r="C23" s="17"/>
      <c r="D23" s="17"/>
      <c r="E23" s="17"/>
      <c r="F23" s="17"/>
    </row>
    <row r="24" spans="1:6" x14ac:dyDescent="0.25">
      <c r="A24" s="75" t="s">
        <v>56</v>
      </c>
      <c r="B24" s="6"/>
      <c r="C24" s="17"/>
      <c r="D24" s="17"/>
      <c r="E24" s="17"/>
      <c r="F24" s="17"/>
    </row>
    <row r="25" spans="1:6" x14ac:dyDescent="0.25">
      <c r="A25" s="6"/>
      <c r="B25" s="8" t="s">
        <v>6</v>
      </c>
      <c r="C25" s="9">
        <f>D25+E25+F25</f>
        <v>2796.6676443385832</v>
      </c>
      <c r="D25" s="9">
        <v>9.851907472959736</v>
      </c>
      <c r="E25" s="9">
        <v>20.252320224111855</v>
      </c>
      <c r="F25" s="99">
        <v>2766.5634166415116</v>
      </c>
    </row>
    <row r="26" spans="1:6" x14ac:dyDescent="0.25">
      <c r="A26" s="6"/>
      <c r="B26" s="8" t="s">
        <v>7</v>
      </c>
      <c r="C26" s="11">
        <f>D26+E26+F26</f>
        <v>353.19240719278935</v>
      </c>
      <c r="D26" s="11">
        <v>1.6845909238845334</v>
      </c>
      <c r="E26" s="11">
        <v>5.8442014940557163</v>
      </c>
      <c r="F26" s="96">
        <v>345.66361477484912</v>
      </c>
    </row>
    <row r="27" spans="1:6" x14ac:dyDescent="0.25">
      <c r="A27" s="6"/>
      <c r="B27" s="8" t="s">
        <v>12</v>
      </c>
      <c r="C27" s="12">
        <f>D27+E27+F27</f>
        <v>0.99467127525601395</v>
      </c>
      <c r="D27" s="12">
        <v>4.0791281050719143E-2</v>
      </c>
      <c r="E27" s="12">
        <v>6.271762878658016E-2</v>
      </c>
      <c r="F27" s="94">
        <v>0.89116236541871463</v>
      </c>
    </row>
    <row r="28" spans="1:6" x14ac:dyDescent="0.25">
      <c r="A28" s="6"/>
      <c r="B28" s="20" t="s">
        <v>13</v>
      </c>
      <c r="C28" s="11">
        <f>D28+E28+F28</f>
        <v>6.0572777960429454</v>
      </c>
      <c r="D28" s="11">
        <v>2.0005368197022349E-2</v>
      </c>
      <c r="E28" s="11">
        <v>0.20021851884185501</v>
      </c>
      <c r="F28" s="96">
        <v>5.8370539090040676</v>
      </c>
    </row>
    <row r="29" spans="1:6" ht="12.75" customHeight="1" x14ac:dyDescent="0.25">
      <c r="A29" s="6"/>
      <c r="B29" s="20" t="s">
        <v>14</v>
      </c>
      <c r="C29" s="15">
        <f>SUM(C27:C28)</f>
        <v>7.0519490712989592</v>
      </c>
      <c r="D29" s="15">
        <f>SUM(D27:D28)</f>
        <v>6.0796649247741488E-2</v>
      </c>
      <c r="E29" s="15">
        <f>SUM(E27:E28)</f>
        <v>0.2629361476284352</v>
      </c>
      <c r="F29" s="97">
        <f>SUM(F27:F28)</f>
        <v>6.728216274422782</v>
      </c>
    </row>
    <row r="30" spans="1:6" x14ac:dyDescent="0.25">
      <c r="A30" s="6"/>
      <c r="B30" s="14" t="s">
        <v>8</v>
      </c>
      <c r="C30" s="15">
        <f>SUM(C25:C26,C29)</f>
        <v>3156.9120006026715</v>
      </c>
      <c r="D30" s="15">
        <f>SUM(D25:D26,D29)</f>
        <v>11.597295046092011</v>
      </c>
      <c r="E30" s="15">
        <f>SUM(E25:E26,E29)</f>
        <v>26.359457865796006</v>
      </c>
      <c r="F30" s="97">
        <f>SUM(F25:F26,F29)</f>
        <v>3118.9552476907834</v>
      </c>
    </row>
    <row r="31" spans="1:6" ht="5.0999999999999996" customHeight="1" x14ac:dyDescent="0.25">
      <c r="A31" s="6"/>
      <c r="B31" s="6"/>
      <c r="C31" s="17"/>
      <c r="D31" s="17"/>
      <c r="E31" s="17"/>
      <c r="F31" s="17"/>
    </row>
    <row r="32" spans="1:6" x14ac:dyDescent="0.25">
      <c r="A32" s="6" t="s">
        <v>10</v>
      </c>
      <c r="B32" s="6"/>
      <c r="C32" s="17"/>
      <c r="D32" s="17"/>
      <c r="E32" s="17"/>
      <c r="F32" s="17"/>
    </row>
    <row r="33" spans="1:6" x14ac:dyDescent="0.25">
      <c r="A33" s="6"/>
      <c r="B33" s="8" t="s">
        <v>7</v>
      </c>
      <c r="C33" s="10">
        <f>D33+E33+F33</f>
        <v>16.376661440729176</v>
      </c>
      <c r="D33" s="10">
        <v>0.18114523214905481</v>
      </c>
      <c r="E33" s="10">
        <v>3.8164584559325814</v>
      </c>
      <c r="F33" s="93">
        <v>12.37905775264754</v>
      </c>
    </row>
    <row r="34" spans="1:6" x14ac:dyDescent="0.25">
      <c r="A34" s="6"/>
      <c r="B34" s="8" t="s">
        <v>12</v>
      </c>
      <c r="C34" s="12">
        <f>D34+E34+F34</f>
        <v>1.6025188822476002</v>
      </c>
      <c r="D34" s="12">
        <v>0.6915776800505431</v>
      </c>
      <c r="E34" s="12">
        <v>0.9109412021970571</v>
      </c>
      <c r="F34" s="94">
        <v>0</v>
      </c>
    </row>
    <row r="35" spans="1:6" x14ac:dyDescent="0.25">
      <c r="A35" s="6"/>
      <c r="B35" s="20" t="s">
        <v>13</v>
      </c>
      <c r="C35" s="12">
        <f>D35+E35+F35</f>
        <v>10.115052623245205</v>
      </c>
      <c r="D35" s="12">
        <v>1.4694577720495017</v>
      </c>
      <c r="E35" s="12">
        <v>5.5567400696331601</v>
      </c>
      <c r="F35" s="94">
        <v>3.0888547815625431</v>
      </c>
    </row>
    <row r="36" spans="1:6" x14ac:dyDescent="0.25">
      <c r="A36" s="6"/>
      <c r="B36" s="20" t="s">
        <v>14</v>
      </c>
      <c r="C36" s="13">
        <f>SUM(C34:C35)</f>
        <v>11.717571505492806</v>
      </c>
      <c r="D36" s="13">
        <f>SUM(D34:D35)</f>
        <v>2.1610354521000446</v>
      </c>
      <c r="E36" s="13">
        <f>SUM(E34:E35)</f>
        <v>6.4676812718302177</v>
      </c>
      <c r="F36" s="95">
        <f>SUM(F34:F35)</f>
        <v>3.0888547815625431</v>
      </c>
    </row>
    <row r="37" spans="1:6" x14ac:dyDescent="0.25">
      <c r="A37" s="6"/>
      <c r="B37" s="14" t="s">
        <v>8</v>
      </c>
      <c r="C37" s="15">
        <f>SUM(C32:C33,C36)</f>
        <v>28.094232946221982</v>
      </c>
      <c r="D37" s="15">
        <f>SUM(D32:D33,D36)</f>
        <v>2.3421806842490995</v>
      </c>
      <c r="E37" s="15">
        <f>SUM(E32:E33,E36)</f>
        <v>10.284139727762799</v>
      </c>
      <c r="F37" s="97">
        <f>SUM(F32:F33,F36)</f>
        <v>15.467912534210082</v>
      </c>
    </row>
    <row r="38" spans="1:6" ht="5.0999999999999996" customHeight="1" x14ac:dyDescent="0.25">
      <c r="A38" s="6"/>
      <c r="B38" s="14"/>
      <c r="C38" s="17"/>
      <c r="D38" s="17"/>
      <c r="E38" s="17"/>
      <c r="F38" s="17"/>
    </row>
    <row r="39" spans="1:6" x14ac:dyDescent="0.25">
      <c r="A39" s="6" t="s">
        <v>11</v>
      </c>
      <c r="B39" s="14"/>
      <c r="C39" s="17"/>
      <c r="D39" s="17"/>
      <c r="E39" s="17"/>
      <c r="F39" s="17"/>
    </row>
    <row r="40" spans="1:6" x14ac:dyDescent="0.25">
      <c r="A40" s="6"/>
      <c r="B40" s="8" t="s">
        <v>6</v>
      </c>
      <c r="C40" s="9">
        <f>D40+E40+F40</f>
        <v>23.226651316928635</v>
      </c>
      <c r="D40" s="9">
        <v>5.9764665437732445</v>
      </c>
      <c r="E40" s="9">
        <v>15.866389468702341</v>
      </c>
      <c r="F40" s="99">
        <v>1.3837953044530498</v>
      </c>
    </row>
    <row r="41" spans="1:6" x14ac:dyDescent="0.25">
      <c r="A41" s="6"/>
      <c r="B41" s="8" t="s">
        <v>7</v>
      </c>
      <c r="C41" s="11">
        <f>D41+E41+F41</f>
        <v>3.4269324374871295</v>
      </c>
      <c r="D41" s="11">
        <v>1.0215401416235852</v>
      </c>
      <c r="E41" s="11">
        <v>2.4053922958635443</v>
      </c>
      <c r="F41" s="96">
        <v>0</v>
      </c>
    </row>
    <row r="42" spans="1:6" x14ac:dyDescent="0.25">
      <c r="A42" s="6"/>
      <c r="B42" s="8" t="s">
        <v>12</v>
      </c>
      <c r="C42" s="12">
        <f>D42+E42+F42</f>
        <v>0.36854379074201993</v>
      </c>
      <c r="D42" s="12">
        <v>7.0624514413156869E-2</v>
      </c>
      <c r="E42" s="12">
        <v>0.29791927632886306</v>
      </c>
      <c r="F42" s="94">
        <v>0</v>
      </c>
    </row>
    <row r="43" spans="1:6" x14ac:dyDescent="0.25">
      <c r="A43" s="6"/>
      <c r="B43" s="20" t="s">
        <v>13</v>
      </c>
      <c r="C43" s="11">
        <f>D43+E43+F43</f>
        <v>0.98810116798043313</v>
      </c>
      <c r="D43" s="11">
        <v>0.33929294141294797</v>
      </c>
      <c r="E43" s="11">
        <v>0.64880822656748516</v>
      </c>
      <c r="F43" s="96">
        <v>0</v>
      </c>
    </row>
    <row r="44" spans="1:6" x14ac:dyDescent="0.25">
      <c r="A44" s="6"/>
      <c r="B44" s="20" t="s">
        <v>14</v>
      </c>
      <c r="C44" s="15">
        <f>SUM(C42:C43)</f>
        <v>1.3566449587224532</v>
      </c>
      <c r="D44" s="15">
        <f>SUM(D42:D43)</f>
        <v>0.40991745582610484</v>
      </c>
      <c r="E44" s="15">
        <f>SUM(E42:E43)</f>
        <v>0.94672750289634822</v>
      </c>
      <c r="F44" s="97">
        <f>SUM(F42:F43)</f>
        <v>0</v>
      </c>
    </row>
    <row r="45" spans="1:6" x14ac:dyDescent="0.25">
      <c r="A45" s="6"/>
      <c r="B45" s="14" t="s">
        <v>8</v>
      </c>
      <c r="C45" s="15">
        <f>SUM(C40:C41,C44)</f>
        <v>28.010228713138215</v>
      </c>
      <c r="D45" s="15">
        <f>SUM(D40:D41,D44)</f>
        <v>7.4079241412229342</v>
      </c>
      <c r="E45" s="15">
        <f>SUM(E40:E41,E44)</f>
        <v>19.218509267462235</v>
      </c>
      <c r="F45" s="97">
        <f>SUM(F40:F41,F44)</f>
        <v>1.3837953044530498</v>
      </c>
    </row>
    <row r="46" spans="1:6" ht="5.0999999999999996" customHeight="1" x14ac:dyDescent="0.25">
      <c r="A46" s="6"/>
      <c r="B46" s="6"/>
      <c r="C46" s="17"/>
      <c r="D46" s="17"/>
      <c r="E46" s="17"/>
      <c r="F46" s="17"/>
    </row>
    <row r="47" spans="1:6" ht="13.8" thickBot="1" x14ac:dyDescent="0.3">
      <c r="A47" s="6"/>
      <c r="B47" s="18" t="s">
        <v>15</v>
      </c>
      <c r="C47" s="19">
        <f>SUM(C14,C22,C30,C37,C45)</f>
        <v>5554.7621327806155</v>
      </c>
      <c r="D47" s="19">
        <f>SUM(D14,D22,D30,D37,D45)</f>
        <v>774.80950293221508</v>
      </c>
      <c r="E47" s="19">
        <f>SUM(E14,E22,E30,E37,E45)</f>
        <v>1338.1621010711256</v>
      </c>
      <c r="F47" s="19">
        <f>SUM(F14,F22,F30,F37,F45)</f>
        <v>3441.7905287772742</v>
      </c>
    </row>
    <row r="48" spans="1:6" ht="5.0999999999999996" customHeight="1" thickTop="1" x14ac:dyDescent="0.25">
      <c r="A48" s="6"/>
      <c r="B48" s="18"/>
      <c r="C48" s="17"/>
      <c r="D48" s="17"/>
      <c r="E48" s="17"/>
      <c r="F48" s="17"/>
    </row>
    <row r="49" spans="1:6" x14ac:dyDescent="0.25">
      <c r="A49" s="87" t="s">
        <v>57</v>
      </c>
      <c r="B49" s="14"/>
      <c r="C49" s="17"/>
      <c r="D49" s="17"/>
      <c r="E49" s="17"/>
      <c r="F49" s="17"/>
    </row>
    <row r="50" spans="1:6" x14ac:dyDescent="0.25">
      <c r="A50" s="6"/>
      <c r="B50" s="8" t="s">
        <v>6</v>
      </c>
      <c r="C50" s="9">
        <f>SUM(C9,C17,C25,C40)</f>
        <v>5025.1341270611219</v>
      </c>
      <c r="D50" s="9">
        <f>SUM(D9,D17,D25,D40)</f>
        <v>743.69853857331486</v>
      </c>
      <c r="E50" s="9">
        <f>SUM(E9,E17,E25,E40)</f>
        <v>1270.8420968462954</v>
      </c>
      <c r="F50" s="99">
        <f>SUM(F9,F17,F25,F40)</f>
        <v>3010.5934916415117</v>
      </c>
    </row>
    <row r="51" spans="1:6" x14ac:dyDescent="0.25">
      <c r="A51" s="6"/>
      <c r="B51" s="8" t="s">
        <v>7</v>
      </c>
      <c r="C51" s="11">
        <f t="shared" ref="C51:F54" si="0">SUM(C10,C18,C26,C33,C41)</f>
        <v>508.43401735423532</v>
      </c>
      <c r="D51" s="11">
        <f t="shared" si="0"/>
        <v>28.059152747806937</v>
      </c>
      <c r="E51" s="11">
        <f t="shared" si="0"/>
        <v>59.089020827502367</v>
      </c>
      <c r="F51" s="96">
        <f t="shared" si="0"/>
        <v>421.28584377892611</v>
      </c>
    </row>
    <row r="52" spans="1:6" x14ac:dyDescent="0.25">
      <c r="A52" s="6"/>
      <c r="B52" s="8" t="s">
        <v>12</v>
      </c>
      <c r="C52" s="12">
        <f t="shared" si="0"/>
        <v>3.4005239005396346</v>
      </c>
      <c r="D52" s="12">
        <f t="shared" si="0"/>
        <v>0.96413284372684893</v>
      </c>
      <c r="E52" s="12">
        <f t="shared" si="0"/>
        <v>1.5120394755653743</v>
      </c>
      <c r="F52" s="94">
        <f t="shared" si="0"/>
        <v>0.92435158124741112</v>
      </c>
    </row>
    <row r="53" spans="1:6" x14ac:dyDescent="0.25">
      <c r="A53" s="6"/>
      <c r="B53" s="20" t="s">
        <v>13</v>
      </c>
      <c r="C53" s="11">
        <f t="shared" si="0"/>
        <v>17.793464464718515</v>
      </c>
      <c r="D53" s="11">
        <f t="shared" si="0"/>
        <v>2.0876787673663726</v>
      </c>
      <c r="E53" s="11">
        <f t="shared" si="0"/>
        <v>6.7189439217626541</v>
      </c>
      <c r="F53" s="96">
        <f t="shared" si="0"/>
        <v>8.9868417755894896</v>
      </c>
    </row>
    <row r="54" spans="1:6" x14ac:dyDescent="0.25">
      <c r="A54" s="6"/>
      <c r="B54" s="20" t="s">
        <v>14</v>
      </c>
      <c r="C54" s="15">
        <f t="shared" si="0"/>
        <v>21.19398836525815</v>
      </c>
      <c r="D54" s="15">
        <f t="shared" si="0"/>
        <v>3.0518116110932216</v>
      </c>
      <c r="E54" s="15">
        <f t="shared" si="0"/>
        <v>8.2309833973280284</v>
      </c>
      <c r="F54" s="97">
        <f t="shared" si="0"/>
        <v>9.9111933568369004</v>
      </c>
    </row>
    <row r="55" spans="1:6" x14ac:dyDescent="0.25">
      <c r="A55" s="6"/>
      <c r="B55" s="14" t="s">
        <v>8</v>
      </c>
      <c r="C55" s="15">
        <f>SUM(C50:C51,C54)</f>
        <v>5554.7621327806155</v>
      </c>
      <c r="D55" s="15">
        <f>SUM(D50:D51,D54)</f>
        <v>774.80950293221497</v>
      </c>
      <c r="E55" s="15">
        <f>SUM(E50:E51,E54)</f>
        <v>1338.1621010711256</v>
      </c>
      <c r="F55" s="97">
        <f>SUM(F50:F51,F54)</f>
        <v>3441.7905287772746</v>
      </c>
    </row>
    <row r="56" spans="1:6" hidden="1" x14ac:dyDescent="0.25">
      <c r="A56" s="6"/>
      <c r="B56" s="18"/>
      <c r="C56" s="17"/>
      <c r="D56" s="17"/>
      <c r="E56" s="17"/>
      <c r="F56" s="17"/>
    </row>
    <row r="57" spans="1:6" hidden="1" x14ac:dyDescent="0.25">
      <c r="B57" s="81" t="s">
        <v>43</v>
      </c>
      <c r="C57" s="80">
        <v>0</v>
      </c>
      <c r="D57" s="80">
        <v>1.6342482922482304E-13</v>
      </c>
      <c r="E57" s="80">
        <v>0</v>
      </c>
      <c r="F57" s="80">
        <v>0</v>
      </c>
    </row>
    <row r="58" spans="1:6" hidden="1" x14ac:dyDescent="0.25">
      <c r="B58" s="81" t="s">
        <v>43</v>
      </c>
      <c r="C58" s="80">
        <f>C47-'Table 2.2'!C41</f>
        <v>0</v>
      </c>
      <c r="D58" s="80">
        <f>D47-'Table 2.2'!D41</f>
        <v>0</v>
      </c>
      <c r="E58" s="80">
        <f>E47-'Table 2.2'!E41</f>
        <v>0</v>
      </c>
      <c r="F58" s="80">
        <f>F47-'Table 2.2'!F41</f>
        <v>0</v>
      </c>
    </row>
    <row r="59" spans="1:6" hidden="1" x14ac:dyDescent="0.25">
      <c r="C59" s="80">
        <f>C47-'Table 2.1'!Q42</f>
        <v>0</v>
      </c>
      <c r="D59" s="80">
        <f>D47-'Table 2.1'!Q39</f>
        <v>0</v>
      </c>
      <c r="E59" s="80">
        <f>E47-'Table 2.1'!Q40</f>
        <v>0</v>
      </c>
      <c r="F59" s="80">
        <f>F47-'Table 2.1'!Q41</f>
        <v>0</v>
      </c>
    </row>
    <row r="60" spans="1:6" ht="5.0999999999999996" customHeight="1" x14ac:dyDescent="0.25"/>
  </sheetData>
  <mergeCells count="1">
    <mergeCell ref="D5:F5"/>
  </mergeCells>
  <phoneticPr fontId="0" type="noConversion"/>
  <printOptions horizontalCentered="1"/>
  <pageMargins left="0.75" right="0.75" top="1" bottom="1" header="0.5" footer="0.5"/>
  <pageSetup scale="73" firstPageNumber="40" orientation="landscape" r:id="rId1"/>
  <headerFooter alignWithMargins="0"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C4:E8"/>
  <sheetViews>
    <sheetView tabSelected="1" zoomScale="70" workbookViewId="0"/>
  </sheetViews>
  <sheetFormatPr defaultRowHeight="13.2" x14ac:dyDescent="0.25"/>
  <cols>
    <col min="4" max="4" width="13.109375" bestFit="1" customWidth="1"/>
  </cols>
  <sheetData>
    <row r="4" spans="3:5" x14ac:dyDescent="0.25">
      <c r="C4" s="50" t="s">
        <v>33</v>
      </c>
      <c r="D4" s="51" t="s">
        <v>34</v>
      </c>
    </row>
    <row r="5" spans="3:5" x14ac:dyDescent="0.25">
      <c r="C5" s="52">
        <v>1</v>
      </c>
      <c r="D5" s="53"/>
      <c r="E5" s="102"/>
    </row>
    <row r="6" spans="3:5" x14ac:dyDescent="0.25">
      <c r="C6" s="52">
        <v>2</v>
      </c>
      <c r="D6" s="53">
        <f>SUM('Table 2.1'!B44:S47)</f>
        <v>0</v>
      </c>
      <c r="E6" s="102"/>
    </row>
    <row r="7" spans="3:5" x14ac:dyDescent="0.25">
      <c r="C7" s="52">
        <v>3</v>
      </c>
      <c r="D7" s="53">
        <f>SUM('Table 2.2'!C43:F45)</f>
        <v>0</v>
      </c>
      <c r="E7" s="102"/>
    </row>
    <row r="8" spans="3:5" x14ac:dyDescent="0.25">
      <c r="C8" s="54">
        <v>4</v>
      </c>
      <c r="D8" s="55">
        <f>SUM('Table 2.3'!C57:F59)</f>
        <v>1.6342482922482304E-13</v>
      </c>
      <c r="E8" s="102"/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Cover</vt:lpstr>
      <vt:lpstr>Table 2.1</vt:lpstr>
      <vt:lpstr>Table 2.2</vt:lpstr>
      <vt:lpstr>Table 2.3</vt:lpstr>
      <vt:lpstr>checksum</vt:lpstr>
      <vt:lpstr>'Table 2.1'!Print_Area</vt:lpstr>
      <vt:lpstr>'Table 2.2'!Print_Area</vt:lpstr>
      <vt:lpstr>'Table 2.3'!Print_Area</vt:lpstr>
    </vt:vector>
  </TitlesOfParts>
  <Company>Christensen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stcutting</dc:creator>
  <cp:lastModifiedBy>Sam Cutting</cp:lastModifiedBy>
  <cp:lastPrinted>2006-03-22T22:07:23Z</cp:lastPrinted>
  <dcterms:created xsi:type="dcterms:W3CDTF">2005-01-19T20:56:38Z</dcterms:created>
  <dcterms:modified xsi:type="dcterms:W3CDTF">2022-12-15T18:48:26Z</dcterms:modified>
</cp:coreProperties>
</file>